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3"/>
  </bookViews>
  <sheets>
    <sheet name="Itinerário A" sheetId="1" r:id="rId1"/>
    <sheet name="Itinerário B" sheetId="4" r:id="rId2"/>
    <sheet name="Resumo" sheetId="3" r:id="rId3"/>
    <sheet name="Proposta" sheetId="5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3" l="1"/>
  <c r="C5" i="3"/>
  <c r="O32" i="5" l="1"/>
  <c r="O140" i="4"/>
  <c r="O140" i="1"/>
  <c r="I118" i="4"/>
  <c r="H74" i="4"/>
  <c r="W19" i="4"/>
  <c r="W16" i="4"/>
  <c r="W17" i="4"/>
  <c r="W18" i="4"/>
  <c r="W15" i="4"/>
  <c r="T76" i="1"/>
  <c r="W19" i="1"/>
  <c r="W17" i="1"/>
  <c r="W18" i="1"/>
  <c r="W16" i="1"/>
  <c r="W15" i="1"/>
  <c r="I118" i="1"/>
  <c r="H74" i="1"/>
  <c r="Q69" i="1"/>
  <c r="M69" i="1"/>
  <c r="R55" i="1"/>
  <c r="T20" i="3" l="1"/>
  <c r="T80" i="1"/>
  <c r="T79" i="1"/>
  <c r="T78" i="1"/>
  <c r="T81" i="1" s="1"/>
  <c r="T10" i="4" l="1"/>
  <c r="T10" i="1"/>
  <c r="T79" i="4" l="1"/>
  <c r="T80" i="4"/>
  <c r="T78" i="4"/>
  <c r="T81" i="4" s="1"/>
  <c r="T76" i="4" s="1"/>
  <c r="O31" i="5" l="1"/>
  <c r="O145" i="4"/>
  <c r="C130" i="4"/>
  <c r="B130" i="4"/>
  <c r="L105" i="4"/>
  <c r="L104" i="4"/>
  <c r="L103" i="4"/>
  <c r="I103" i="4"/>
  <c r="I95" i="4"/>
  <c r="S87" i="4"/>
  <c r="Q87" i="4"/>
  <c r="O87" i="4"/>
  <c r="K87" i="4"/>
  <c r="I87" i="4"/>
  <c r="I93" i="4" s="1"/>
  <c r="I96" i="4" s="1"/>
  <c r="B87" i="4"/>
  <c r="T73" i="4"/>
  <c r="I69" i="4"/>
  <c r="M71" i="4" s="1"/>
  <c r="I65" i="4"/>
  <c r="U65" i="4" s="1"/>
  <c r="T63" i="4" s="1"/>
  <c r="O143" i="4" s="1"/>
  <c r="B65" i="4"/>
  <c r="M61" i="4"/>
  <c r="I61" i="4"/>
  <c r="M60" i="4"/>
  <c r="I60" i="4"/>
  <c r="M59" i="4"/>
  <c r="R59" i="4" s="1"/>
  <c r="I59" i="4"/>
  <c r="L55" i="4"/>
  <c r="I55" i="4"/>
  <c r="E55" i="4"/>
  <c r="B55" i="4"/>
  <c r="J49" i="4"/>
  <c r="J51" i="4" s="1"/>
  <c r="T48" i="4" s="1"/>
  <c r="O137" i="4" s="1"/>
  <c r="L46" i="4"/>
  <c r="I46" i="4"/>
  <c r="E46" i="4"/>
  <c r="B46" i="4"/>
  <c r="V44" i="4"/>
  <c r="N38" i="4"/>
  <c r="J18" i="4"/>
  <c r="H18" i="4"/>
  <c r="L17" i="4"/>
  <c r="L16" i="4"/>
  <c r="L15" i="4"/>
  <c r="L106" i="4" l="1"/>
  <c r="R55" i="4"/>
  <c r="T53" i="4" s="1"/>
  <c r="O138" i="4" s="1"/>
  <c r="R60" i="4"/>
  <c r="L18" i="4"/>
  <c r="R61" i="4"/>
  <c r="T57" i="4" s="1"/>
  <c r="O139" i="4" s="1"/>
  <c r="I97" i="4"/>
  <c r="M87" i="4"/>
  <c r="W87" i="4" s="1"/>
  <c r="W11" i="4"/>
  <c r="U94" i="4" s="1"/>
  <c r="U96" i="4" s="1"/>
  <c r="O136" i="4"/>
  <c r="K69" i="4"/>
  <c r="K71" i="4"/>
  <c r="T73" i="1"/>
  <c r="T18" i="3" s="1"/>
  <c r="O30" i="5" s="1"/>
  <c r="O145" i="1"/>
  <c r="U87" i="4" l="1"/>
  <c r="T84" i="4"/>
  <c r="M69" i="4"/>
  <c r="Q69" i="4" s="1"/>
  <c r="U69" i="4" s="1"/>
  <c r="T67" i="4" s="1"/>
  <c r="L107" i="4"/>
  <c r="L109" i="4" l="1"/>
  <c r="T89" i="4" s="1"/>
  <c r="I119" i="4" s="1"/>
  <c r="I120" i="4" s="1"/>
  <c r="I122" i="4" s="1"/>
  <c r="O144" i="4"/>
  <c r="O142" i="4"/>
  <c r="O141" i="4"/>
  <c r="L110" i="4" l="1"/>
  <c r="L111" i="4"/>
  <c r="I123" i="4"/>
  <c r="O147" i="4"/>
  <c r="O148" i="4" s="1"/>
  <c r="T116" i="4"/>
  <c r="I103" i="1"/>
  <c r="L105" i="1"/>
  <c r="L104" i="1"/>
  <c r="L103" i="1"/>
  <c r="I95" i="1"/>
  <c r="O151" i="4" l="1"/>
  <c r="L106" i="1"/>
  <c r="U153" i="4" l="1"/>
  <c r="O149" i="4"/>
  <c r="V44" i="1"/>
  <c r="O136" i="1" l="1"/>
  <c r="T12" i="3"/>
  <c r="O24" i="5" s="1"/>
  <c r="O150" i="4"/>
  <c r="U149" i="4" s="1"/>
  <c r="S87" i="1"/>
  <c r="U137" i="4" l="1"/>
  <c r="U141" i="4"/>
  <c r="U145" i="4"/>
  <c r="U138" i="4"/>
  <c r="U142" i="4"/>
  <c r="U146" i="4"/>
  <c r="U150" i="4"/>
  <c r="U140" i="4"/>
  <c r="U144" i="4"/>
  <c r="U139" i="4"/>
  <c r="U143" i="4"/>
  <c r="U147" i="4"/>
  <c r="U148" i="4"/>
  <c r="U151" i="4"/>
  <c r="U136" i="4"/>
  <c r="B5" i="3"/>
  <c r="N38" i="1" l="1"/>
  <c r="W11" i="1" l="1"/>
  <c r="C130" i="1"/>
  <c r="B130" i="1"/>
  <c r="U94" i="1" l="1"/>
  <c r="U96" i="1" s="1"/>
  <c r="L107" i="1"/>
  <c r="I65" i="1"/>
  <c r="U65" i="1" s="1"/>
  <c r="T63" i="1" s="1"/>
  <c r="E55" i="1"/>
  <c r="T15" i="3" l="1"/>
  <c r="O27" i="5" s="1"/>
  <c r="O143" i="1"/>
  <c r="H18" i="1"/>
  <c r="M61" i="1"/>
  <c r="M60" i="1"/>
  <c r="M59" i="1"/>
  <c r="I61" i="1"/>
  <c r="I60" i="1"/>
  <c r="I59" i="1"/>
  <c r="I69" i="1"/>
  <c r="Q87" i="1"/>
  <c r="O87" i="1"/>
  <c r="K87" i="1"/>
  <c r="I87" i="1"/>
  <c r="I93" i="1" s="1"/>
  <c r="I96" i="1" s="1"/>
  <c r="L46" i="1"/>
  <c r="I55" i="1"/>
  <c r="L55" i="1"/>
  <c r="I46" i="1"/>
  <c r="J49" i="1" s="1"/>
  <c r="J51" i="1" s="1"/>
  <c r="E46" i="1"/>
  <c r="B65" i="1"/>
  <c r="B87" i="1"/>
  <c r="B55" i="1"/>
  <c r="B46" i="1"/>
  <c r="L16" i="1"/>
  <c r="L17" i="1"/>
  <c r="L15" i="1"/>
  <c r="J18" i="1"/>
  <c r="M87" i="1"/>
  <c r="W87" i="1" s="1"/>
  <c r="U87" i="1" s="1"/>
  <c r="T53" i="1" l="1"/>
  <c r="T14" i="3" s="1"/>
  <c r="O26" i="5" s="1"/>
  <c r="R59" i="1"/>
  <c r="L109" i="1"/>
  <c r="T89" i="1" s="1"/>
  <c r="T24" i="3" s="1"/>
  <c r="O35" i="5" s="1"/>
  <c r="T48" i="1"/>
  <c r="I97" i="1"/>
  <c r="K71" i="1"/>
  <c r="K69" i="1"/>
  <c r="M71" i="1"/>
  <c r="R61" i="1"/>
  <c r="L18" i="1"/>
  <c r="R60" i="1"/>
  <c r="T57" i="1" s="1"/>
  <c r="O138" i="1" l="1"/>
  <c r="T16" i="3"/>
  <c r="O28" i="5" s="1"/>
  <c r="O139" i="1"/>
  <c r="L110" i="1"/>
  <c r="O142" i="1"/>
  <c r="T13" i="3"/>
  <c r="O25" i="5" s="1"/>
  <c r="O137" i="1"/>
  <c r="L111" i="1"/>
  <c r="T84" i="1"/>
  <c r="I119" i="1" s="1"/>
  <c r="I120" i="1" s="1"/>
  <c r="I122" i="1" s="1"/>
  <c r="U69" i="1"/>
  <c r="O147" i="1" l="1"/>
  <c r="I123" i="1"/>
  <c r="T67" i="1"/>
  <c r="T17" i="3" s="1"/>
  <c r="O29" i="5" s="1"/>
  <c r="T23" i="3"/>
  <c r="O34" i="5" s="1"/>
  <c r="O141" i="1"/>
  <c r="T116" i="1" l="1"/>
  <c r="T27" i="3" s="1"/>
  <c r="O144" i="1"/>
  <c r="T30" i="3" l="1"/>
  <c r="T35" i="3" s="1"/>
  <c r="O148" i="1"/>
  <c r="O37" i="5"/>
  <c r="T31" i="3" l="1"/>
  <c r="U37" i="3"/>
  <c r="O151" i="1"/>
  <c r="U20" i="3"/>
  <c r="O39" i="5"/>
  <c r="U153" i="1" l="1"/>
  <c r="O149" i="1"/>
  <c r="O50" i="5"/>
  <c r="O51" i="5"/>
  <c r="T34" i="3"/>
  <c r="U23" i="3"/>
  <c r="U15" i="3"/>
  <c r="U19" i="3"/>
  <c r="U24" i="3"/>
  <c r="U14" i="3"/>
  <c r="U35" i="3"/>
  <c r="U18" i="3"/>
  <c r="U17" i="3"/>
  <c r="U16" i="3"/>
  <c r="U30" i="3"/>
  <c r="U27" i="3"/>
  <c r="U12" i="3"/>
  <c r="U13" i="3"/>
  <c r="O150" i="1" l="1"/>
  <c r="U149" i="1"/>
  <c r="O46" i="5"/>
  <c r="U34" i="3"/>
  <c r="U31" i="3"/>
  <c r="U136" i="1"/>
  <c r="U137" i="1"/>
  <c r="U139" i="1"/>
  <c r="U138" i="1"/>
  <c r="U140" i="1" l="1"/>
  <c r="U144" i="1"/>
  <c r="U146" i="1"/>
  <c r="U150" i="1"/>
  <c r="U143" i="1"/>
  <c r="U145" i="1"/>
  <c r="U142" i="1"/>
  <c r="U141" i="1"/>
  <c r="U147" i="1"/>
  <c r="U148" i="1"/>
  <c r="U151" i="1"/>
</calcChain>
</file>

<file path=xl/comments1.xml><?xml version="1.0" encoding="utf-8"?>
<comments xmlns="http://schemas.openxmlformats.org/spreadsheetml/2006/main">
  <authors>
    <author>tc={CF3E32E7-9A70-411E-9299-BADBDE449336}</author>
    <author>tc={8361A5B3-7D83-4895-B08F-199E336B0071}</author>
    <author>Instituto de Estudos Municipais</author>
  </authors>
  <commentList>
    <comment ref="J50" author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Recomenda-se o uso da taxa selic</t>
        </r>
      </text>
    </comment>
    <comment ref="K78" authorId="1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ilustrativo. Verificar necessidade e relação custo benefício. Item precisa estar descrito no edital.</t>
        </r>
      </text>
    </comment>
    <comment ref="B94" authorId="2">
      <text>
        <r>
          <rPr>
            <b/>
            <sz val="9"/>
            <color indexed="81"/>
            <rFont val="Segoe UI"/>
            <charset val="1"/>
          </rPr>
          <t>Instituto de Estudos Municipais:</t>
        </r>
        <r>
          <rPr>
            <sz val="9"/>
            <color indexed="81"/>
            <rFont val="Segoe UI"/>
            <charset val="1"/>
          </rPr>
          <t xml:space="preserve">
utilizado coeficiente do Estudo da ANTP, 2017.</t>
        </r>
      </text>
    </comment>
    <comment ref="Q95" authorId="2">
      <text>
        <r>
          <rPr>
            <b/>
            <sz val="9"/>
            <color indexed="81"/>
            <rFont val="Segoe UI"/>
            <charset val="1"/>
          </rPr>
          <t>Instituto de Estudos Municipais:</t>
        </r>
        <r>
          <rPr>
            <sz val="9"/>
            <color indexed="81"/>
            <rFont val="Segoe UI"/>
            <charset val="1"/>
          </rPr>
          <t xml:space="preserve">
utilizado 70% do valor máximo admitido na orientação técnica do TCE/RS para o serviço de coleta de lixo. Como o serviço de transporte escolar tem uma manutenção menor que o serviço analisado pelo TCE, optou-se por utilizar 70% desse valor como referência, já incluída mão de obra do serviço.
0,74 * 0,7 = 0,52</t>
        </r>
      </text>
    </comment>
  </commentList>
</comments>
</file>

<file path=xl/comments2.xml><?xml version="1.0" encoding="utf-8"?>
<comments xmlns="http://schemas.openxmlformats.org/spreadsheetml/2006/main">
  <authors>
    <author>Instituto de Estudos Municipais</author>
  </authors>
  <commentList>
    <comment ref="B94" authorId="0">
      <text>
        <r>
          <rPr>
            <b/>
            <sz val="9"/>
            <color indexed="81"/>
            <rFont val="Segoe UI"/>
            <charset val="1"/>
          </rPr>
          <t>Instituto de Estudos Municipais:</t>
        </r>
        <r>
          <rPr>
            <sz val="9"/>
            <color indexed="81"/>
            <rFont val="Segoe UI"/>
            <charset val="1"/>
          </rPr>
          <t xml:space="preserve">
utilizado coeficiente do Estudo da ANTP, 2017.</t>
        </r>
      </text>
    </comment>
    <comment ref="Q95" authorId="0">
      <text>
        <r>
          <rPr>
            <b/>
            <sz val="9"/>
            <color indexed="81"/>
            <rFont val="Segoe UI"/>
            <charset val="1"/>
          </rPr>
          <t>Instituto de Estudos Municipais:</t>
        </r>
        <r>
          <rPr>
            <sz val="9"/>
            <color indexed="81"/>
            <rFont val="Segoe UI"/>
            <charset val="1"/>
          </rPr>
          <t xml:space="preserve">
utilizado 70% do valor máximo admitido na orientação técnica do TCE/RS para o serviço de coleta de lixo. Como o serviço de transporte escolar tem uma manutenção menor que o serviço analisado pelo TCE, optou-se por utilizar 70% desse valor como referência, já incluída mão de obra do serviço.
0,74 * 0,7 = 0,52</t>
        </r>
      </text>
    </comment>
  </commentList>
</comments>
</file>

<file path=xl/sharedStrings.xml><?xml version="1.0" encoding="utf-8"?>
<sst xmlns="http://schemas.openxmlformats.org/spreadsheetml/2006/main" count="529" uniqueCount="201">
  <si>
    <t>LINHA ____</t>
  </si>
  <si>
    <t>Nº DIAS LETIVOS ANO</t>
  </si>
  <si>
    <t>N° MESES COM TRANSPORTE</t>
  </si>
  <si>
    <t>MÉDIA DIAS LETIVOS/MÊS</t>
  </si>
  <si>
    <t>DADOS DE ENTRADA</t>
  </si>
  <si>
    <t>PERCURSO PAVIMENTADO</t>
  </si>
  <si>
    <t>PERCURSO NÃO PAVIMENTADO</t>
  </si>
  <si>
    <t>PERCURSO TOTAL DIÁRIO</t>
  </si>
  <si>
    <t>ITINERÁRIO:</t>
  </si>
  <si>
    <t>USUÁRIOS TRANSPORTADOS</t>
  </si>
  <si>
    <t>HORÁRIO PARA EXECUÇÃO DOS SERVIÇOS</t>
  </si>
  <si>
    <t>SECRETARIA MUNICIPAL DA EDUCAÇÃO</t>
  </si>
  <si>
    <t>PLANILHA DE CUSTOS DO TRANSPORTE ESCOLAR - 2018</t>
  </si>
  <si>
    <t>EMPRESA OPTANTE PELO SIMPLES</t>
  </si>
  <si>
    <t>ITINERÁRIO</t>
  </si>
  <si>
    <t>TURNO</t>
  </si>
  <si>
    <t>ALUNOS</t>
  </si>
  <si>
    <t>PROFESSORES</t>
  </si>
  <si>
    <t>TOTAL</t>
  </si>
  <si>
    <t>MANHÃ</t>
  </si>
  <si>
    <t>TARDE</t>
  </si>
  <si>
    <t>NOITE</t>
  </si>
  <si>
    <t>INÍCIO</t>
  </si>
  <si>
    <t>TÉRMINO</t>
  </si>
  <si>
    <t>MEIO DIA</t>
  </si>
  <si>
    <t>TEMPO TOTAL DIÁRIO</t>
  </si>
  <si>
    <t>VEÍCULO DE PROJETO</t>
  </si>
  <si>
    <t>TIPO DE VEÍCULO</t>
  </si>
  <si>
    <t>ANO</t>
  </si>
  <si>
    <t>CAPACIDADE</t>
  </si>
  <si>
    <t>COMBUSTÍVEL</t>
  </si>
  <si>
    <t>R$ INVESTIDO</t>
  </si>
  <si>
    <t>ENCARGOS DO VEÍCULO</t>
  </si>
  <si>
    <t>DEPRECIAÇÃO</t>
  </si>
  <si>
    <t>R$ SEGURO ALUNOS</t>
  </si>
  <si>
    <t>R$ LICENC.</t>
  </si>
  <si>
    <t>R$ IPVA</t>
  </si>
  <si>
    <t>R$ DPVAT</t>
  </si>
  <si>
    <t>VISTORIAS</t>
  </si>
  <si>
    <t>AFERIÇÃO TACÓGRAFO</t>
  </si>
  <si>
    <t>LAUDO MECÂNICO</t>
  </si>
  <si>
    <t>AUTORIZ. DETRAN</t>
  </si>
  <si>
    <t>QDE</t>
  </si>
  <si>
    <t>R$</t>
  </si>
  <si>
    <t>COMBUSTIVEL / MANUTENÇÃO</t>
  </si>
  <si>
    <t>RECURSOS HUMANOS</t>
  </si>
  <si>
    <t>PREÇO R$/L</t>
  </si>
  <si>
    <t>CONSUMO DE COMBUSTÍVEL</t>
  </si>
  <si>
    <t>TAXA DE MANUTENÇÃO</t>
  </si>
  <si>
    <t>PAV. (KM/L)</t>
  </si>
  <si>
    <t>NÃO PAV. (KM/L)</t>
  </si>
  <si>
    <t>PAV.</t>
  </si>
  <si>
    <t>NÃO PAV.</t>
  </si>
  <si>
    <t>SALÁRIO</t>
  </si>
  <si>
    <t>TIPO DE SERVIDOR</t>
  </si>
  <si>
    <t>MOTORISTA</t>
  </si>
  <si>
    <t>MONITOR</t>
  </si>
  <si>
    <t>ESCRITÓRIO</t>
  </si>
  <si>
    <t>TRIBUTAÇÃO SIMPLES NACIONAL</t>
  </si>
  <si>
    <t>LUCRO</t>
  </si>
  <si>
    <t>FATURAMENTO</t>
  </si>
  <si>
    <t>ISS</t>
  </si>
  <si>
    <t>TAXA DE RETORNO DO INVESTIMENTO</t>
  </si>
  <si>
    <t>RESULTADOS OBTIDOS</t>
  </si>
  <si>
    <t>VEÍCULO</t>
  </si>
  <si>
    <t>DEPRECIAÇÃO (%)</t>
  </si>
  <si>
    <t>R$ DEPRECIAÇÃO AJUSTE TUV</t>
  </si>
  <si>
    <t>R$ SEGURO</t>
  </si>
  <si>
    <t>R$ ENCARGOS</t>
  </si>
  <si>
    <t>TIPO</t>
  </si>
  <si>
    <t>LEUDO ENGENHEIRO MECÂNICO</t>
  </si>
  <si>
    <t>AUTORIZAÇÃO DO DETRAN</t>
  </si>
  <si>
    <t>FREQ/ANO</t>
  </si>
  <si>
    <t>UNIT. (R$)</t>
  </si>
  <si>
    <t>ANUAL (R$)</t>
  </si>
  <si>
    <t>TIPO VEÍCULO</t>
  </si>
  <si>
    <t>NÃO PAVIMENTADA</t>
  </si>
  <si>
    <t>PAVIMENTADA</t>
  </si>
  <si>
    <t>R$/LITRO</t>
  </si>
  <si>
    <t>KM/LITRO</t>
  </si>
  <si>
    <t>KM/DIA</t>
  </si>
  <si>
    <t>MENSAL</t>
  </si>
  <si>
    <t>ANUAL</t>
  </si>
  <si>
    <t>MANUTENÇÃO</t>
  </si>
  <si>
    <t>SEGURO DO SERVIÇO</t>
  </si>
  <si>
    <t>APÓLICE</t>
  </si>
  <si>
    <t>QUALIFICAÇÃO</t>
  </si>
  <si>
    <t>TIPO SERVIDOR</t>
  </si>
  <si>
    <t>R$ SALÁRIO</t>
  </si>
  <si>
    <t>R$ LICENÇAS</t>
  </si>
  <si>
    <t>R$ 13º</t>
  </si>
  <si>
    <t>R$ FÉRIAS</t>
  </si>
  <si>
    <t>R$FGTS</t>
  </si>
  <si>
    <t>R$ OBRIG.</t>
  </si>
  <si>
    <t>R$ OUTROS</t>
  </si>
  <si>
    <t>MENSAL (R$)</t>
  </si>
  <si>
    <t>QTDE</t>
  </si>
  <si>
    <t>DESPESAS ADM.</t>
  </si>
  <si>
    <t>SERVIÇO AFERIÇÃO DE TACÓGRAFO</t>
  </si>
  <si>
    <t>DAER</t>
  </si>
  <si>
    <t>RESUMO</t>
  </si>
  <si>
    <t>ITENS</t>
  </si>
  <si>
    <t>%</t>
  </si>
  <si>
    <t>VALOR DO KM RODADO</t>
  </si>
  <si>
    <t>DESPESAS ADMINISTRATIVAS</t>
  </si>
  <si>
    <t>DESPESAS FINANCEIRAS</t>
  </si>
  <si>
    <t>TRIBUTAÇÃO : SIMPLES</t>
  </si>
  <si>
    <t>PREÇO ANTES DO TRIBUTO (PrAT)</t>
  </si>
  <si>
    <t>PrAT + SIMPLES</t>
  </si>
  <si>
    <t>LINHA</t>
  </si>
  <si>
    <t>kombi</t>
  </si>
  <si>
    <t>15 lugares</t>
  </si>
  <si>
    <t>gasolina</t>
  </si>
  <si>
    <t>1/3 Abono Fér.</t>
  </si>
  <si>
    <t>Total Vida Útil (R$)</t>
  </si>
  <si>
    <t>Lubrificantes</t>
  </si>
  <si>
    <t>Km total</t>
  </si>
  <si>
    <t>Custo Lubrificantes</t>
  </si>
  <si>
    <t>Custo Lubrificantes/Km</t>
  </si>
  <si>
    <t>Preço litro combustível (R$/L)</t>
  </si>
  <si>
    <t>Coeficiente (Km/L)</t>
  </si>
  <si>
    <t>Rodagem</t>
  </si>
  <si>
    <t>Pneu Novo</t>
  </si>
  <si>
    <t>Recapagens</t>
  </si>
  <si>
    <t>Quantidade</t>
  </si>
  <si>
    <t>Vida Útil Esperada (Km)</t>
  </si>
  <si>
    <t>Custo Unitário (R$)</t>
  </si>
  <si>
    <t>Total recapagens</t>
  </si>
  <si>
    <t>Total Km (novo + recapados)</t>
  </si>
  <si>
    <t>Custo (R$/Km)</t>
  </si>
  <si>
    <t>Total Período (R$)</t>
  </si>
  <si>
    <t>PERCURSO TOTAL DO PERÍODO</t>
  </si>
  <si>
    <t>Total Manutenção</t>
  </si>
  <si>
    <t>Custo Manutenção / Km</t>
  </si>
  <si>
    <t>% em relação ao combustível</t>
  </si>
  <si>
    <t>Tipo Despesa</t>
  </si>
  <si>
    <t>Custos Fixos</t>
  </si>
  <si>
    <t>Custos Variáveis</t>
  </si>
  <si>
    <t>Total Depesas</t>
  </si>
  <si>
    <t>Percentual de remuneração</t>
  </si>
  <si>
    <t>Custo Remuneração</t>
  </si>
  <si>
    <t>Remuneração / Km</t>
  </si>
  <si>
    <t>I CUSTOS FIXOS</t>
  </si>
  <si>
    <t>II CUSTOS VARIÁVEIS</t>
  </si>
  <si>
    <t xml:space="preserve">REMUNERAÇÃO CAPITAL IMOBILIZADO </t>
  </si>
  <si>
    <t>III REMUNERAÇÃO</t>
  </si>
  <si>
    <t>REMUNERAÇÃO DO CAPITAL IMOBILIZADO</t>
  </si>
  <si>
    <t>Tx Remuneração do capital imobilizado (%a.a)</t>
  </si>
  <si>
    <t>Remuneração do capital imobilizado no Período (R$)</t>
  </si>
  <si>
    <t>R$ INVEST. MÉDIO</t>
  </si>
  <si>
    <t>Investimento Médio (Valor do bem já depreciado)</t>
  </si>
  <si>
    <t>Manutenção</t>
  </si>
  <si>
    <t>Custo Manut. R$ / Km Rodado</t>
  </si>
  <si>
    <t>Unidade</t>
  </si>
  <si>
    <t>Km</t>
  </si>
  <si>
    <t>Km total rodada</t>
  </si>
  <si>
    <t>Custo Total Manutenção</t>
  </si>
  <si>
    <t>I CUSTOS VARIÁVEIS</t>
  </si>
  <si>
    <t>IV TRIBUTAÇÃO</t>
  </si>
  <si>
    <t xml:space="preserve">VALOR DO KM RODADO (Km total 46.800) </t>
  </si>
  <si>
    <t>PROPOSTA DE PREÇO</t>
  </si>
  <si>
    <t>Página 1 de 1</t>
  </si>
  <si>
    <t>LICITANTE:</t>
  </si>
  <si>
    <t>CNPJ:</t>
  </si>
  <si>
    <t>ITENS DE CUSTO</t>
  </si>
  <si>
    <t>% SOBRE O CUSTO TOTAL</t>
  </si>
  <si>
    <t>LIMITES DE ADMISSIBILIDADE - R$</t>
  </si>
  <si>
    <t>MÁXIMO</t>
  </si>
  <si>
    <t>DEPRECIAÇÃO DO VEÍCULO</t>
  </si>
  <si>
    <t>PERCENTUAL</t>
  </si>
  <si>
    <t>Simples Nacional</t>
  </si>
  <si>
    <t>BASE DE CALCULO</t>
  </si>
  <si>
    <t>Lucro Presumido</t>
  </si>
  <si>
    <t>Caso Utilize Lucro Presumido Preenha os seguintes campos:</t>
  </si>
  <si>
    <t>COFINS</t>
  </si>
  <si>
    <t>PIS</t>
  </si>
  <si>
    <t>CONTRIBUIÇÃO SOCIAL</t>
  </si>
  <si>
    <t>Regras a serem observadas na apresentação da apresentação da proposta:
- Informe os valores para cada item de custo, respeitando os limites de admissibilidade da tabela acima.</t>
  </si>
  <si>
    <t>Local, data</t>
  </si>
  <si>
    <t>Nome Legível e Assinatura</t>
  </si>
  <si>
    <t>MUNICÍPIO: CONDOR-RS</t>
  </si>
  <si>
    <t>REMUN. CAPITAL IMOBILIZADO</t>
  </si>
  <si>
    <t>TRIBUTAÇÃO R$</t>
  </si>
  <si>
    <t>IRPJ</t>
  </si>
  <si>
    <t>CSLL</t>
  </si>
  <si>
    <t>R$ / KM</t>
  </si>
  <si>
    <t xml:space="preserve">R$ CONTRATO </t>
  </si>
  <si>
    <t>TOTAL CONTRATO</t>
  </si>
  <si>
    <t>R$ / Km</t>
  </si>
  <si>
    <t>VALORES PROPOSTOS PELO LICITANTE</t>
  </si>
  <si>
    <t>OUTRAS DESPESAS OPERACIONAIS</t>
  </si>
  <si>
    <t>ITEM</t>
  </si>
  <si>
    <t>CUSTO MÊNSAL</t>
  </si>
  <si>
    <t>QNTD. MESES</t>
  </si>
  <si>
    <t>Rastreador</t>
  </si>
  <si>
    <t>R$ SEGURO DPVAT</t>
  </si>
  <si>
    <t>Data de Impressão:15/01/2019</t>
  </si>
  <si>
    <r>
      <t xml:space="preserve">Itinerário A </t>
    </r>
    <r>
      <rPr>
        <sz val="6"/>
        <color theme="1"/>
        <rFont val="Times New Roman"/>
        <family val="1"/>
      </rPr>
      <t xml:space="preserve">(o horário de início do roteiro deve atender a necessidade dos alunos das Escolas Estaduais que deverão estar em frente a EMEF Venceslau Pinheiro às 6h e 25min, onde embarcam no ônibus que os conduzirá às Escolas Getúlio Vargas na localidade de Pontão do Buenos e Agostinha Dill, na cidade) 
Prefeitura – Vila Esquina Beck – Fazenda Ramada – EMEF Venceslau Pinheiro  
</t>
    </r>
    <r>
      <rPr>
        <b/>
        <sz val="6"/>
        <color theme="1"/>
        <rFont val="Times New Roman"/>
        <family val="1"/>
      </rPr>
      <t xml:space="preserve">Início da Manhã: </t>
    </r>
    <r>
      <rPr>
        <sz val="6"/>
        <color theme="1"/>
        <rFont val="Times New Roman"/>
        <family val="1"/>
      </rPr>
      <t xml:space="preserve">Saída da Prefeitura Municipal seguindo até a EMEF Venceslau Pinheiro (linha Esq. Beck) deslocando-se pelas seguintes propriedades rurais: Tambo do sr. João Herculano - Granja sr. João Herculano - Adriano Cesar – Palharini – Granja Velha – Ardengui – Balança do sr. João Herculano – Adão Chagas em direção à EMEF Venceslau Pinheiro seguindo até a propriedade do sr. Meggiolaro – retornando para a EMEF Venceslau Pinheiro (13 pontos de parada)
</t>
    </r>
    <r>
      <rPr>
        <b/>
        <sz val="6"/>
        <color theme="1"/>
        <rFont val="Times New Roman"/>
        <family val="1"/>
      </rPr>
      <t>Final da Manhã</t>
    </r>
    <r>
      <rPr>
        <sz val="6"/>
        <color theme="1"/>
        <rFont val="Times New Roman"/>
        <family val="1"/>
      </rPr>
      <t xml:space="preserve">: saída da EMEF Venceslau Pinheiro seguindo até a propriedade do sr. Meggiolaro – retornando para a EMEF Venceslau Pinheiro seguindo para as propriedades: Tambo do sr. João Herculano - Granja sr. João Herculano - Adriano Cesar – Palharini – Granja Velha – Ardengui – Balança do sr. João Herculano – Adão Chagas em direção à EMEF Venceslau Pinheiro retornando para a Prefeitura Municipal de Condor.
Total do itinerário: 120 km diários </t>
    </r>
  </si>
  <si>
    <r>
      <t>Itinerário B</t>
    </r>
    <r>
      <rPr>
        <sz val="6"/>
        <color theme="1"/>
        <rFont val="Times New Roman"/>
        <family val="1"/>
      </rPr>
      <t xml:space="preserve"> (o horário de início do roteiro deve atender a necessidade dos alunos da EMEF Venceslau Pinheiro, que deverão estar em frente a EMEF Venceslau Pinheiro, localidade de Esquina Beck, às 7h e 25min)
Prefeitura – Vila Esquina Beck – Fazenda Ramada – EMEF Venceslau Pinheiro 
</t>
    </r>
    <r>
      <rPr>
        <b/>
        <sz val="6"/>
        <color theme="1"/>
        <rFont val="Times New Roman"/>
        <family val="1"/>
      </rPr>
      <t>Início da Manhã:</t>
    </r>
    <r>
      <rPr>
        <sz val="6"/>
        <color theme="1"/>
        <rFont val="Times New Roman"/>
        <family val="1"/>
      </rPr>
      <t xml:space="preserve"> Saída da Prefeitura Municipal seguindo até a EMEF Venceslau Pinheiro (linha Esq. Beck) deslocando-se pelas seguintes propriedades rurais: Granja Velha – Adriano Cesar - Ardengui – Adão Chagas em direção à EMEF Venceslau Pinheiro seguindo até a entrada da propriedade sr. Meggiolaro (entre esta propriedade e o Van Ass) – entrada na propriedade do sr. Udhe - retornando para a EMEF Venceslau Pinheiro (10 pontos de parada)
</t>
    </r>
    <r>
      <rPr>
        <b/>
        <sz val="6"/>
        <color theme="1"/>
        <rFont val="Times New Roman"/>
        <family val="1"/>
      </rPr>
      <t xml:space="preserve">Final da Manhã: </t>
    </r>
    <r>
      <rPr>
        <sz val="6"/>
        <color theme="1"/>
        <rFont val="Times New Roman"/>
        <family val="1"/>
      </rPr>
      <t>saída da EMEF Venceslau Pinheiro seguindo até a entrada da propriedade sr. Meggiolaro (entre esta propriedade e o Van Ass) – entrada na propriedade do sr. Udhe - retornando para a EMEF Venceslau Pinheiro seguindo para as propriedades: Granja Velha – Adriano Cesar - Ardengui – Adão Chagas seguindo para a EMEF Venceslau Pinheiro retornando para Prefeitura Municipal de Condor.
Total do itinerário: 114 km diários</t>
    </r>
  </si>
  <si>
    <t>PLANILHA DE CUSTOS DO TRANSPORTE ESCOLAR - 2019</t>
  </si>
  <si>
    <t>ANEXO À LICITAÇÃO - CONCORRÊNCIA PÚBLICA, Nº 01, DE 15/01/2019 - ITEM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</si>
</sst>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_-&quot;R$&quot;* #,##0.00_-;\-&quot;R$&quot;* #,##0.00_-;_-&quot;R$&quot;* &quot;-&quot;??_-;_-@_-"/>
    <numFmt numFmtId="167" formatCode="_(* #,##0.00_);_(* \(#,##0.00\);_(* &quot;-&quot;??_);_(@_)"/>
    <numFmt numFmtId="168" formatCode="0.0000"/>
    <numFmt numFmtId="169" formatCode="_-* #,##0_-;\-* #,##0_-;_-* &quot;-&quot;??_-;_-@_-"/>
    <numFmt numFmtId="170" formatCode="#,##0_ ;\-#,##0\ "/>
  </numFmts>
  <fonts count="31" x14ac:knownFonts="1"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indexed="81"/>
      <name val="Segoe UI"/>
      <charset val="1"/>
    </font>
    <font>
      <u/>
      <sz val="11"/>
      <color theme="10"/>
      <name val="Calibri"/>
      <family val="2"/>
      <scheme val="minor"/>
    </font>
    <font>
      <sz val="10"/>
      <color indexed="8"/>
      <name val="ARIAL"/>
      <charset val="1"/>
    </font>
    <font>
      <b/>
      <sz val="13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sz val="10"/>
      <color indexed="8"/>
      <name val="Calibri"/>
      <charset val="1"/>
    </font>
    <font>
      <sz val="9"/>
      <color indexed="8"/>
      <name val="Arial"/>
      <charset val="1"/>
    </font>
    <font>
      <i/>
      <sz val="7"/>
      <color indexed="8"/>
      <name val="Arial"/>
      <charset val="1"/>
    </font>
    <font>
      <i/>
      <sz val="8"/>
      <color indexed="8"/>
      <name val="Arial"/>
      <charset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top"/>
    </xf>
  </cellStyleXfs>
  <cellXfs count="4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Border="1" applyAlignment="1">
      <alignment horizontal="center"/>
    </xf>
    <xf numFmtId="165" fontId="2" fillId="0" borderId="1" xfId="3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9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0" fontId="2" fillId="0" borderId="0" xfId="2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2" fillId="2" borderId="10" xfId="0" applyFont="1" applyFill="1" applyBorder="1" applyAlignment="1"/>
    <xf numFmtId="164" fontId="2" fillId="2" borderId="10" xfId="1" applyFont="1" applyFill="1" applyBorder="1" applyAlignment="1"/>
    <xf numFmtId="0" fontId="2" fillId="0" borderId="8" xfId="0" applyFont="1" applyBorder="1"/>
    <xf numFmtId="169" fontId="2" fillId="0" borderId="9" xfId="3" applyNumberFormat="1" applyFont="1" applyBorder="1" applyAlignment="1"/>
    <xf numFmtId="169" fontId="2" fillId="0" borderId="10" xfId="3" applyNumberFormat="1" applyFont="1" applyBorder="1" applyAlignment="1"/>
    <xf numFmtId="166" fontId="0" fillId="0" borderId="0" xfId="0" applyNumberFormat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2" fillId="2" borderId="10" xfId="0" applyFont="1" applyFill="1" applyBorder="1"/>
    <xf numFmtId="0" fontId="2" fillId="2" borderId="9" xfId="0" applyFont="1" applyFill="1" applyBorder="1" applyAlignment="1"/>
    <xf numFmtId="0" fontId="2" fillId="2" borderId="8" xfId="0" applyFont="1" applyFill="1" applyBorder="1"/>
    <xf numFmtId="164" fontId="2" fillId="0" borderId="8" xfId="1" applyFont="1" applyBorder="1" applyAlignment="1"/>
    <xf numFmtId="164" fontId="2" fillId="0" borderId="9" xfId="1" applyFont="1" applyBorder="1" applyAlignment="1"/>
    <xf numFmtId="164" fontId="2" fillId="0" borderId="10" xfId="1" applyFont="1" applyBorder="1" applyAlignment="1"/>
    <xf numFmtId="164" fontId="3" fillId="0" borderId="8" xfId="1" applyFont="1" applyBorder="1" applyAlignment="1"/>
    <xf numFmtId="164" fontId="3" fillId="0" borderId="9" xfId="1" applyFont="1" applyBorder="1" applyAlignment="1"/>
    <xf numFmtId="164" fontId="3" fillId="0" borderId="10" xfId="1" applyFont="1" applyBorder="1" applyAlignme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14" fillId="0" borderId="0" xfId="6"/>
    <xf numFmtId="0" fontId="15" fillId="0" borderId="0" xfId="7">
      <alignment vertical="top"/>
    </xf>
    <xf numFmtId="0" fontId="15" fillId="0" borderId="8" xfId="7" applyBorder="1">
      <alignment vertical="top"/>
    </xf>
    <xf numFmtId="0" fontId="15" fillId="0" borderId="9" xfId="7" applyBorder="1">
      <alignment vertical="top"/>
    </xf>
    <xf numFmtId="0" fontId="15" fillId="0" borderId="10" xfId="7" applyBorder="1">
      <alignment vertical="top"/>
    </xf>
    <xf numFmtId="0" fontId="15" fillId="0" borderId="3" xfId="7" applyBorder="1" applyAlignment="1">
      <alignment horizontal="center" vertical="top"/>
    </xf>
    <xf numFmtId="0" fontId="15" fillId="0" borderId="0" xfId="7" applyBorder="1" applyAlignment="1">
      <alignment vertical="top"/>
    </xf>
    <xf numFmtId="0" fontId="15" fillId="0" borderId="2" xfId="7" applyBorder="1">
      <alignment vertical="top"/>
    </xf>
    <xf numFmtId="0" fontId="15" fillId="0" borderId="3" xfId="7" applyBorder="1">
      <alignment vertical="top"/>
    </xf>
    <xf numFmtId="0" fontId="15" fillId="0" borderId="14" xfId="7" applyBorder="1">
      <alignment vertical="top"/>
    </xf>
    <xf numFmtId="0" fontId="15" fillId="0" borderId="0" xfId="7" applyBorder="1">
      <alignment vertical="top"/>
    </xf>
    <xf numFmtId="0" fontId="17" fillId="0" borderId="0" xfId="7" applyFont="1" applyBorder="1" applyAlignment="1">
      <alignment vertical="center" textRotation="90" readingOrder="1"/>
    </xf>
    <xf numFmtId="0" fontId="15" fillId="0" borderId="15" xfId="7" applyBorder="1">
      <alignment vertical="top"/>
    </xf>
    <xf numFmtId="0" fontId="20" fillId="0" borderId="0" xfId="7" applyFont="1" applyBorder="1" applyAlignment="1">
      <alignment horizontal="left" vertical="top" wrapText="1" readingOrder="1"/>
    </xf>
    <xf numFmtId="0" fontId="15" fillId="0" borderId="5" xfId="7" applyBorder="1">
      <alignment vertical="top"/>
    </xf>
    <xf numFmtId="0" fontId="15" fillId="0" borderId="6" xfId="7" applyBorder="1">
      <alignment vertical="top"/>
    </xf>
    <xf numFmtId="0" fontId="17" fillId="0" borderId="6" xfId="7" applyFont="1" applyBorder="1" applyAlignment="1">
      <alignment vertical="center" textRotation="90" readingOrder="1"/>
    </xf>
    <xf numFmtId="0" fontId="15" fillId="0" borderId="7" xfId="7" applyBorder="1">
      <alignment vertical="top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15" fillId="0" borderId="6" xfId="7" applyBorder="1" applyAlignment="1">
      <alignment vertical="top"/>
    </xf>
    <xf numFmtId="0" fontId="15" fillId="0" borderId="0" xfId="7" applyBorder="1" applyAlignment="1">
      <alignment horizontal="center" vertical="center"/>
    </xf>
    <xf numFmtId="0" fontId="19" fillId="0" borderId="0" xfId="7" applyFont="1" applyBorder="1" applyAlignment="1">
      <alignment horizontal="center" vertical="top" wrapText="1" readingOrder="1"/>
    </xf>
    <xf numFmtId="0" fontId="23" fillId="0" borderId="0" xfId="7" applyFont="1" applyBorder="1" applyAlignment="1">
      <alignment vertical="top" wrapText="1" readingOrder="1"/>
    </xf>
    <xf numFmtId="0" fontId="0" fillId="0" borderId="4" xfId="0" applyBorder="1"/>
    <xf numFmtId="0" fontId="0" fillId="0" borderId="7" xfId="0" applyBorder="1"/>
    <xf numFmtId="0" fontId="0" fillId="0" borderId="6" xfId="0" applyBorder="1"/>
    <xf numFmtId="0" fontId="20" fillId="0" borderId="2" xfId="7" applyFont="1" applyBorder="1" applyAlignment="1">
      <alignment horizontal="left" vertical="center" wrapText="1" readingOrder="1"/>
    </xf>
    <xf numFmtId="0" fontId="20" fillId="0" borderId="3" xfId="7" applyFont="1" applyBorder="1" applyAlignment="1">
      <alignment horizontal="left" vertical="center" wrapText="1" readingOrder="1"/>
    </xf>
    <xf numFmtId="0" fontId="0" fillId="0" borderId="3" xfId="0" applyBorder="1"/>
    <xf numFmtId="0" fontId="0" fillId="0" borderId="2" xfId="0" applyBorder="1"/>
    <xf numFmtId="0" fontId="0" fillId="0" borderId="14" xfId="0" applyBorder="1"/>
    <xf numFmtId="0" fontId="15" fillId="6" borderId="9" xfId="7" applyFill="1" applyBorder="1" applyAlignment="1">
      <alignment vertical="center"/>
    </xf>
    <xf numFmtId="0" fontId="15" fillId="6" borderId="9" xfId="7" applyFill="1" applyBorder="1">
      <alignment vertical="top"/>
    </xf>
    <xf numFmtId="0" fontId="0" fillId="6" borderId="10" xfId="0" applyFill="1" applyBorder="1"/>
    <xf numFmtId="0" fontId="19" fillId="6" borderId="9" xfId="7" applyFont="1" applyFill="1" applyBorder="1" applyAlignment="1">
      <alignment horizontal="center" vertical="center" wrapText="1" readingOrder="1"/>
    </xf>
    <xf numFmtId="0" fontId="15" fillId="6" borderId="9" xfId="7" applyFill="1" applyBorder="1" applyAlignment="1">
      <alignment horizontal="center" vertical="center"/>
    </xf>
    <xf numFmtId="0" fontId="15" fillId="6" borderId="3" xfId="7" applyFill="1" applyBorder="1" applyAlignment="1">
      <alignment horizontal="center" vertical="center"/>
    </xf>
    <xf numFmtId="0" fontId="0" fillId="6" borderId="4" xfId="0" applyFill="1" applyBorder="1"/>
    <xf numFmtId="0" fontId="15" fillId="6" borderId="6" xfId="7" applyFill="1" applyBorder="1">
      <alignment vertical="top"/>
    </xf>
    <xf numFmtId="0" fontId="15" fillId="6" borderId="2" xfId="7" applyFill="1" applyBorder="1">
      <alignment vertical="top"/>
    </xf>
    <xf numFmtId="0" fontId="15" fillId="6" borderId="3" xfId="7" applyFill="1" applyBorder="1">
      <alignment vertical="top"/>
    </xf>
    <xf numFmtId="0" fontId="0" fillId="6" borderId="15" xfId="0" applyFill="1" applyBorder="1"/>
    <xf numFmtId="0" fontId="15" fillId="6" borderId="14" xfId="7" applyFill="1" applyBorder="1">
      <alignment vertical="top"/>
    </xf>
    <xf numFmtId="0" fontId="15" fillId="6" borderId="0" xfId="7" applyFill="1" applyBorder="1">
      <alignment vertical="top"/>
    </xf>
    <xf numFmtId="0" fontId="0" fillId="6" borderId="0" xfId="0" applyFill="1" applyBorder="1"/>
    <xf numFmtId="0" fontId="15" fillId="6" borderId="5" xfId="7" applyFill="1" applyBorder="1">
      <alignment vertical="top"/>
    </xf>
    <xf numFmtId="0" fontId="15" fillId="6" borderId="6" xfId="7" applyFill="1" applyBorder="1" applyAlignment="1">
      <alignment vertical="top"/>
    </xf>
    <xf numFmtId="0" fontId="0" fillId="6" borderId="7" xfId="0" applyFill="1" applyBorder="1"/>
    <xf numFmtId="164" fontId="2" fillId="0" borderId="2" xfId="1" applyFont="1" applyBorder="1" applyAlignment="1"/>
    <xf numFmtId="164" fontId="2" fillId="0" borderId="3" xfId="1" applyFont="1" applyBorder="1" applyAlignment="1"/>
    <xf numFmtId="164" fontId="2" fillId="0" borderId="4" xfId="1" applyFont="1" applyBorder="1" applyAlignment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164" fontId="2" fillId="3" borderId="1" xfId="1" applyFont="1" applyFill="1" applyBorder="1"/>
    <xf numFmtId="164" fontId="2" fillId="2" borderId="10" xfId="1" applyFont="1" applyFill="1" applyBorder="1" applyAlignment="1">
      <alignment vertical="center"/>
    </xf>
    <xf numFmtId="164" fontId="2" fillId="0" borderId="8" xfId="1" applyFont="1" applyFill="1" applyBorder="1" applyAlignment="1"/>
    <xf numFmtId="164" fontId="2" fillId="0" borderId="9" xfId="1" applyFont="1" applyFill="1" applyBorder="1" applyAlignment="1"/>
    <xf numFmtId="164" fontId="2" fillId="0" borderId="10" xfId="1" applyFont="1" applyFill="1" applyBorder="1" applyAlignment="1"/>
    <xf numFmtId="0" fontId="2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164" fontId="2" fillId="0" borderId="10" xfId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2" fillId="0" borderId="1" xfId="2" applyNumberFormat="1" applyFont="1" applyBorder="1" applyAlignment="1"/>
    <xf numFmtId="164" fontId="2" fillId="0" borderId="8" xfId="1" applyNumberFormat="1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/>
    </xf>
    <xf numFmtId="164" fontId="2" fillId="0" borderId="10" xfId="1" applyNumberFormat="1" applyFont="1" applyFill="1" applyBorder="1" applyAlignment="1">
      <alignment horizontal="center"/>
    </xf>
    <xf numFmtId="10" fontId="2" fillId="3" borderId="8" xfId="2" applyNumberFormat="1" applyFont="1" applyFill="1" applyBorder="1" applyAlignment="1">
      <alignment horizontal="center"/>
    </xf>
    <xf numFmtId="10" fontId="2" fillId="3" borderId="9" xfId="2" applyNumberFormat="1" applyFont="1" applyFill="1" applyBorder="1" applyAlignment="1">
      <alignment horizontal="center"/>
    </xf>
    <xf numFmtId="10" fontId="2" fillId="3" borderId="10" xfId="2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167" fontId="9" fillId="4" borderId="8" xfId="5" applyFont="1" applyFill="1" applyBorder="1" applyAlignment="1">
      <alignment horizontal="center" vertical="center" wrapText="1"/>
    </xf>
    <xf numFmtId="167" fontId="9" fillId="4" borderId="9" xfId="5" applyFont="1" applyFill="1" applyBorder="1" applyAlignment="1">
      <alignment horizontal="center" vertical="center" wrapText="1"/>
    </xf>
    <xf numFmtId="167" fontId="9" fillId="4" borderId="10" xfId="5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3" borderId="8" xfId="1" applyFont="1" applyFill="1" applyBorder="1" applyAlignment="1">
      <alignment horizontal="center"/>
    </xf>
    <xf numFmtId="164" fontId="2" fillId="3" borderId="9" xfId="1" applyFont="1" applyFill="1" applyBorder="1" applyAlignment="1">
      <alignment horizontal="center"/>
    </xf>
    <xf numFmtId="164" fontId="2" fillId="3" borderId="10" xfId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5" fontId="2" fillId="0" borderId="8" xfId="3" applyFont="1" applyBorder="1" applyAlignment="1">
      <alignment horizontal="center"/>
    </xf>
    <xf numFmtId="165" fontId="2" fillId="0" borderId="10" xfId="3" applyFont="1" applyBorder="1" applyAlignment="1">
      <alignment horizontal="center"/>
    </xf>
    <xf numFmtId="164" fontId="2" fillId="0" borderId="8" xfId="1" applyFont="1" applyFill="1" applyBorder="1" applyAlignment="1">
      <alignment horizontal="left"/>
    </xf>
    <xf numFmtId="164" fontId="2" fillId="0" borderId="9" xfId="1" applyFont="1" applyFill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8" xfId="1" applyFont="1" applyBorder="1" applyAlignment="1">
      <alignment horizontal="left"/>
    </xf>
    <xf numFmtId="164" fontId="2" fillId="0" borderId="9" xfId="1" applyFont="1" applyBorder="1" applyAlignment="1">
      <alignment horizontal="left"/>
    </xf>
    <xf numFmtId="164" fontId="2" fillId="0" borderId="10" xfId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2" fontId="3" fillId="7" borderId="8" xfId="0" applyNumberFormat="1" applyFont="1" applyFill="1" applyBorder="1" applyAlignment="1">
      <alignment horizontal="right"/>
    </xf>
    <xf numFmtId="2" fontId="3" fillId="7" borderId="9" xfId="0" applyNumberFormat="1" applyFont="1" applyFill="1" applyBorder="1" applyAlignment="1">
      <alignment horizontal="right"/>
    </xf>
    <xf numFmtId="2" fontId="3" fillId="7" borderId="1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9" fontId="2" fillId="0" borderId="1" xfId="2" applyNumberFormat="1" applyFont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right" vertical="center"/>
    </xf>
    <xf numFmtId="168" fontId="12" fillId="3" borderId="1" xfId="0" applyNumberFormat="1" applyFont="1" applyFill="1" applyBorder="1" applyAlignment="1">
      <alignment horizontal="right" vertical="center"/>
    </xf>
    <xf numFmtId="169" fontId="12" fillId="0" borderId="1" xfId="3" applyNumberFormat="1" applyFont="1" applyBorder="1" applyAlignment="1">
      <alignment horizontal="right" vertical="center"/>
    </xf>
    <xf numFmtId="164" fontId="12" fillId="0" borderId="1" xfId="1" applyFont="1" applyBorder="1" applyAlignment="1">
      <alignment horizontal="right" vertical="center"/>
    </xf>
    <xf numFmtId="164" fontId="12" fillId="0" borderId="1" xfId="1" applyFont="1" applyFill="1" applyBorder="1" applyAlignment="1">
      <alignment horizontal="right"/>
    </xf>
    <xf numFmtId="164" fontId="10" fillId="0" borderId="1" xfId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0" fontId="10" fillId="5" borderId="8" xfId="4" applyFont="1" applyFill="1" applyBorder="1" applyAlignment="1">
      <alignment horizontal="center" vertical="center"/>
    </xf>
    <xf numFmtId="0" fontId="10" fillId="5" borderId="9" xfId="4" applyFont="1" applyFill="1" applyBorder="1" applyAlignment="1">
      <alignment horizontal="center" vertical="center"/>
    </xf>
    <xf numFmtId="0" fontId="10" fillId="5" borderId="10" xfId="4" applyFont="1" applyFill="1" applyBorder="1" applyAlignment="1">
      <alignment horizontal="center" vertical="center"/>
    </xf>
    <xf numFmtId="169" fontId="10" fillId="0" borderId="8" xfId="4" applyNumberFormat="1" applyFont="1" applyBorder="1" applyAlignment="1">
      <alignment horizontal="center" vertical="center"/>
    </xf>
    <xf numFmtId="169" fontId="10" fillId="0" borderId="9" xfId="4" applyNumberFormat="1" applyFont="1" applyBorder="1" applyAlignment="1">
      <alignment horizontal="center" vertical="center"/>
    </xf>
    <xf numFmtId="169" fontId="10" fillId="0" borderId="10" xfId="4" applyNumberFormat="1" applyFont="1" applyBorder="1" applyAlignment="1">
      <alignment horizontal="center" vertical="center"/>
    </xf>
    <xf numFmtId="166" fontId="12" fillId="0" borderId="8" xfId="0" applyNumberFormat="1" applyFont="1" applyBorder="1" applyAlignment="1">
      <alignment horizontal="left"/>
    </xf>
    <xf numFmtId="166" fontId="12" fillId="0" borderId="9" xfId="0" applyNumberFormat="1" applyFont="1" applyBorder="1" applyAlignment="1">
      <alignment horizontal="left"/>
    </xf>
    <xf numFmtId="166" fontId="12" fillId="0" borderId="10" xfId="0" applyNumberFormat="1" applyFont="1" applyBorder="1" applyAlignment="1">
      <alignment horizontal="left"/>
    </xf>
    <xf numFmtId="166" fontId="12" fillId="0" borderId="8" xfId="0" applyNumberFormat="1" applyFont="1" applyBorder="1" applyAlignment="1">
      <alignment horizontal="left" vertical="center"/>
    </xf>
    <xf numFmtId="166" fontId="12" fillId="0" borderId="9" xfId="0" applyNumberFormat="1" applyFont="1" applyBorder="1" applyAlignment="1">
      <alignment horizontal="left" vertical="center"/>
    </xf>
    <xf numFmtId="166" fontId="12" fillId="0" borderId="10" xfId="0" applyNumberFormat="1" applyFont="1" applyBorder="1" applyAlignment="1">
      <alignment horizontal="left" vertical="center"/>
    </xf>
    <xf numFmtId="164" fontId="0" fillId="0" borderId="8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10" xfId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10" fontId="2" fillId="0" borderId="9" xfId="2" applyNumberFormat="1" applyFont="1" applyBorder="1" applyAlignment="1">
      <alignment horizontal="center"/>
    </xf>
    <xf numFmtId="10" fontId="2" fillId="0" borderId="10" xfId="2" applyNumberFormat="1" applyFont="1" applyBorder="1" applyAlignment="1">
      <alignment horizontal="center"/>
    </xf>
    <xf numFmtId="167" fontId="9" fillId="4" borderId="1" xfId="5" applyFont="1" applyFill="1" applyBorder="1" applyAlignment="1">
      <alignment horizontal="center" vertical="center"/>
    </xf>
    <xf numFmtId="164" fontId="10" fillId="3" borderId="1" xfId="1" applyFont="1" applyFill="1" applyBorder="1" applyAlignment="1">
      <alignment horizontal="center" vertical="center"/>
    </xf>
    <xf numFmtId="170" fontId="10" fillId="3" borderId="1" xfId="3" applyNumberFormat="1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164" fontId="10" fillId="5" borderId="1" xfId="1" applyFont="1" applyFill="1" applyBorder="1" applyAlignment="1">
      <alignment horizontal="center" vertical="center"/>
    </xf>
    <xf numFmtId="165" fontId="10" fillId="5" borderId="1" xfId="3" applyFont="1" applyFill="1" applyBorder="1" applyAlignment="1">
      <alignment horizontal="center" vertical="center"/>
    </xf>
    <xf numFmtId="0" fontId="10" fillId="5" borderId="1" xfId="4" applyFont="1" applyFill="1" applyBorder="1" applyAlignment="1">
      <alignment horizontal="center" vertical="center"/>
    </xf>
    <xf numFmtId="167" fontId="9" fillId="4" borderId="1" xfId="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2" borderId="8" xfId="1" applyFont="1" applyFill="1" applyBorder="1" applyAlignment="1">
      <alignment horizontal="center" vertical="center"/>
    </xf>
    <xf numFmtId="164" fontId="2" fillId="2" borderId="9" xfId="1" applyFont="1" applyFill="1" applyBorder="1" applyAlignment="1">
      <alignment horizontal="center" vertical="center"/>
    </xf>
    <xf numFmtId="166" fontId="29" fillId="0" borderId="3" xfId="0" applyNumberFormat="1" applyFont="1" applyBorder="1" applyAlignment="1">
      <alignment horizontal="center"/>
    </xf>
    <xf numFmtId="10" fontId="2" fillId="3" borderId="1" xfId="2" applyNumberFormat="1" applyFont="1" applyFill="1" applyBorder="1" applyAlignment="1">
      <alignment horizontal="center"/>
    </xf>
    <xf numFmtId="164" fontId="12" fillId="0" borderId="8" xfId="1" applyFont="1" applyBorder="1" applyAlignment="1">
      <alignment horizontal="center"/>
    </xf>
    <xf numFmtId="164" fontId="12" fillId="0" borderId="9" xfId="1" applyFont="1" applyBorder="1" applyAlignment="1">
      <alignment horizontal="center"/>
    </xf>
    <xf numFmtId="164" fontId="12" fillId="0" borderId="10" xfId="1" applyFont="1" applyBorder="1" applyAlignment="1">
      <alignment horizontal="center"/>
    </xf>
    <xf numFmtId="164" fontId="12" fillId="3" borderId="8" xfId="1" applyFont="1" applyFill="1" applyBorder="1" applyAlignment="1">
      <alignment horizontal="center" vertical="center"/>
    </xf>
    <xf numFmtId="164" fontId="12" fillId="3" borderId="9" xfId="1" applyFont="1" applyFill="1" applyBorder="1" applyAlignment="1">
      <alignment horizontal="center" vertical="center"/>
    </xf>
    <xf numFmtId="164" fontId="12" fillId="3" borderId="10" xfId="1" applyFont="1" applyFill="1" applyBorder="1" applyAlignment="1">
      <alignment horizontal="center" vertical="center"/>
    </xf>
    <xf numFmtId="164" fontId="12" fillId="0" borderId="8" xfId="1" applyFont="1" applyBorder="1" applyAlignment="1">
      <alignment horizontal="center" vertical="center"/>
    </xf>
    <xf numFmtId="164" fontId="12" fillId="0" borderId="9" xfId="1" applyFont="1" applyBorder="1" applyAlignment="1">
      <alignment horizontal="center" vertical="center"/>
    </xf>
    <xf numFmtId="164" fontId="12" fillId="0" borderId="10" xfId="1" applyFont="1" applyBorder="1" applyAlignment="1">
      <alignment horizontal="center" vertical="center"/>
    </xf>
    <xf numFmtId="164" fontId="2" fillId="0" borderId="8" xfId="1" applyFont="1" applyFill="1" applyBorder="1" applyAlignment="1">
      <alignment horizontal="center"/>
    </xf>
    <xf numFmtId="164" fontId="2" fillId="0" borderId="9" xfId="1" applyFont="1" applyFill="1" applyBorder="1" applyAlignment="1">
      <alignment horizontal="center"/>
    </xf>
    <xf numFmtId="164" fontId="2" fillId="0" borderId="10" xfId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0" fontId="2" fillId="0" borderId="10" xfId="2" applyNumberFormat="1" applyFont="1" applyBorder="1" applyAlignment="1"/>
    <xf numFmtId="10" fontId="2" fillId="0" borderId="10" xfId="2" applyNumberFormat="1" applyFont="1" applyFill="1" applyBorder="1" applyAlignment="1"/>
    <xf numFmtId="10" fontId="2" fillId="0" borderId="1" xfId="2" applyNumberFormat="1" applyFont="1" applyFill="1" applyBorder="1" applyAlignment="1"/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0" fontId="3" fillId="0" borderId="10" xfId="2" applyNumberFormat="1" applyFont="1" applyBorder="1" applyAlignment="1"/>
    <xf numFmtId="10" fontId="3" fillId="0" borderId="1" xfId="2" applyNumberFormat="1" applyFont="1" applyBorder="1" applyAlignment="1"/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5" fillId="0" borderId="8" xfId="7" applyBorder="1" applyAlignment="1">
      <alignment horizontal="center" vertical="top"/>
    </xf>
    <xf numFmtId="0" fontId="15" fillId="0" borderId="10" xfId="7" applyBorder="1" applyAlignment="1">
      <alignment horizontal="center" vertical="top"/>
    </xf>
    <xf numFmtId="0" fontId="15" fillId="0" borderId="1" xfId="7" applyBorder="1" applyAlignment="1">
      <alignment horizontal="center" vertical="center"/>
    </xf>
    <xf numFmtId="166" fontId="28" fillId="0" borderId="1" xfId="7" applyNumberFormat="1" applyFont="1" applyBorder="1" applyAlignment="1">
      <alignment horizontal="center" vertical="top"/>
    </xf>
    <xf numFmtId="166" fontId="25" fillId="0" borderId="11" xfId="7" applyNumberFormat="1" applyFont="1" applyBorder="1" applyAlignment="1">
      <alignment horizontal="center" vertical="center"/>
    </xf>
    <xf numFmtId="0" fontId="15" fillId="0" borderId="11" xfId="7" applyBorder="1" applyAlignment="1">
      <alignment horizontal="center" vertical="top"/>
    </xf>
    <xf numFmtId="0" fontId="26" fillId="0" borderId="0" xfId="7" applyFont="1" applyBorder="1" applyAlignment="1">
      <alignment horizontal="left" vertical="top" wrapText="1" readingOrder="1"/>
    </xf>
    <xf numFmtId="0" fontId="20" fillId="0" borderId="0" xfId="7" applyFont="1" applyBorder="1" applyAlignment="1">
      <alignment horizontal="left" vertical="top" wrapText="1" readingOrder="1"/>
    </xf>
    <xf numFmtId="166" fontId="25" fillId="0" borderId="1" xfId="7" applyNumberFormat="1" applyFont="1" applyBorder="1" applyAlignment="1">
      <alignment horizontal="center" vertical="center" wrapText="1" readingOrder="1"/>
    </xf>
    <xf numFmtId="0" fontId="15" fillId="0" borderId="11" xfId="7" applyBorder="1" applyAlignment="1">
      <alignment horizontal="center" vertical="center"/>
    </xf>
    <xf numFmtId="0" fontId="15" fillId="6" borderId="9" xfId="7" applyFill="1" applyBorder="1" applyAlignment="1">
      <alignment horizontal="center" vertical="center"/>
    </xf>
    <xf numFmtId="0" fontId="19" fillId="6" borderId="9" xfId="7" applyFont="1" applyFill="1" applyBorder="1" applyAlignment="1">
      <alignment horizontal="center" vertical="center" wrapText="1" readingOrder="1"/>
    </xf>
    <xf numFmtId="0" fontId="15" fillId="0" borderId="12" xfId="7" applyFont="1" applyBorder="1" applyAlignment="1">
      <alignment horizontal="left" vertical="center" wrapText="1" readingOrder="1"/>
    </xf>
    <xf numFmtId="0" fontId="15" fillId="0" borderId="11" xfId="7" applyFont="1" applyBorder="1" applyAlignment="1">
      <alignment horizontal="left" vertical="center" wrapText="1" readingOrder="1"/>
    </xf>
    <xf numFmtId="0" fontId="15" fillId="0" borderId="12" xfId="7" applyBorder="1" applyAlignment="1">
      <alignment horizontal="center" vertical="center"/>
    </xf>
    <xf numFmtId="0" fontId="24" fillId="6" borderId="8" xfId="7" applyFont="1" applyFill="1" applyBorder="1" applyAlignment="1">
      <alignment horizontal="center" vertical="center"/>
    </xf>
    <xf numFmtId="0" fontId="24" fillId="6" borderId="9" xfId="7" applyFont="1" applyFill="1" applyBorder="1" applyAlignment="1">
      <alignment horizontal="center" vertical="center"/>
    </xf>
    <xf numFmtId="166" fontId="25" fillId="0" borderId="1" xfId="7" applyNumberFormat="1" applyFont="1" applyBorder="1" applyAlignment="1">
      <alignment horizontal="center" vertical="center"/>
    </xf>
    <xf numFmtId="0" fontId="18" fillId="0" borderId="14" xfId="7" applyFont="1" applyBorder="1" applyAlignment="1">
      <alignment horizontal="center" vertical="center" wrapText="1" readingOrder="1"/>
    </xf>
    <xf numFmtId="0" fontId="18" fillId="0" borderId="0" xfId="7" applyFont="1" applyBorder="1" applyAlignment="1">
      <alignment horizontal="center" vertical="center" wrapText="1" readingOrder="1"/>
    </xf>
    <xf numFmtId="0" fontId="20" fillId="0" borderId="24" xfId="7" applyFont="1" applyBorder="1" applyAlignment="1">
      <alignment horizontal="left" vertical="center" wrapText="1" readingOrder="1"/>
    </xf>
    <xf numFmtId="0" fontId="15" fillId="0" borderId="24" xfId="7" applyBorder="1" applyAlignment="1">
      <alignment horizontal="center" vertical="top"/>
    </xf>
    <xf numFmtId="166" fontId="25" fillId="0" borderId="24" xfId="7" applyNumberFormat="1" applyFont="1" applyBorder="1" applyAlignment="1">
      <alignment horizontal="center" vertical="center"/>
    </xf>
    <xf numFmtId="0" fontId="15" fillId="0" borderId="24" xfId="7" applyBorder="1" applyAlignment="1">
      <alignment horizontal="center" vertical="center"/>
    </xf>
    <xf numFmtId="166" fontId="25" fillId="0" borderId="12" xfId="7" applyNumberFormat="1" applyFont="1" applyBorder="1" applyAlignment="1">
      <alignment horizontal="center" vertical="center"/>
    </xf>
    <xf numFmtId="0" fontId="15" fillId="0" borderId="1" xfId="7" applyFont="1" applyBorder="1" applyAlignment="1">
      <alignment horizontal="left" vertical="center" wrapText="1" readingOrder="1"/>
    </xf>
    <xf numFmtId="0" fontId="17" fillId="0" borderId="16" xfId="7" applyFont="1" applyBorder="1" applyAlignment="1">
      <alignment horizontal="left" vertical="top" wrapText="1" readingOrder="1"/>
    </xf>
    <xf numFmtId="0" fontId="17" fillId="0" borderId="17" xfId="7" applyFont="1" applyBorder="1" applyAlignment="1">
      <alignment horizontal="left" vertical="top" wrapText="1" readingOrder="1"/>
    </xf>
    <xf numFmtId="0" fontId="17" fillId="0" borderId="18" xfId="7" applyFont="1" applyBorder="1" applyAlignment="1">
      <alignment horizontal="left" vertical="top" wrapText="1" readingOrder="1"/>
    </xf>
    <xf numFmtId="0" fontId="17" fillId="0" borderId="19" xfId="7" applyFont="1" applyBorder="1" applyAlignment="1">
      <alignment horizontal="left" vertical="top" wrapText="1" readingOrder="1"/>
    </xf>
    <xf numFmtId="0" fontId="17" fillId="0" borderId="13" xfId="7" applyFont="1" applyBorder="1" applyAlignment="1">
      <alignment horizontal="left" vertical="top" wrapText="1" readingOrder="1"/>
    </xf>
    <xf numFmtId="0" fontId="17" fillId="0" borderId="20" xfId="7" applyFont="1" applyBorder="1" applyAlignment="1">
      <alignment horizontal="left" vertical="top" wrapText="1" readingOrder="1"/>
    </xf>
    <xf numFmtId="0" fontId="17" fillId="0" borderId="21" xfId="7" applyFont="1" applyBorder="1" applyAlignment="1">
      <alignment horizontal="left" vertical="top" wrapText="1" readingOrder="1"/>
    </xf>
    <xf numFmtId="0" fontId="17" fillId="0" borderId="22" xfId="7" applyFont="1" applyBorder="1" applyAlignment="1">
      <alignment horizontal="left" vertical="top" wrapText="1" readingOrder="1"/>
    </xf>
    <xf numFmtId="0" fontId="17" fillId="0" borderId="23" xfId="7" applyFont="1" applyBorder="1" applyAlignment="1">
      <alignment horizontal="left" vertical="top" wrapText="1" readingOrder="1"/>
    </xf>
    <xf numFmtId="0" fontId="22" fillId="0" borderId="0" xfId="7" applyFont="1" applyBorder="1" applyAlignment="1">
      <alignment horizontal="center" vertical="top" wrapText="1" readingOrder="1"/>
    </xf>
    <xf numFmtId="0" fontId="15" fillId="0" borderId="0" xfId="7" applyFont="1" applyBorder="1" applyAlignment="1">
      <alignment horizontal="left" vertical="top" wrapText="1" readingOrder="1"/>
    </xf>
    <xf numFmtId="0" fontId="21" fillId="0" borderId="3" xfId="7" applyFont="1" applyBorder="1" applyAlignment="1">
      <alignment horizontal="left" vertical="top" wrapText="1" readingOrder="1"/>
    </xf>
    <xf numFmtId="0" fontId="21" fillId="0" borderId="0" xfId="7" applyFont="1" applyBorder="1" applyAlignment="1">
      <alignment horizontal="left" vertical="top" wrapText="1" readingOrder="1"/>
    </xf>
    <xf numFmtId="0" fontId="15" fillId="0" borderId="9" xfId="7" applyBorder="1" applyAlignment="1">
      <alignment horizontal="center" vertical="top"/>
    </xf>
    <xf numFmtId="0" fontId="15" fillId="0" borderId="8" xfId="7" applyBorder="1" applyAlignment="1">
      <alignment horizontal="center" vertical="center"/>
    </xf>
    <xf numFmtId="0" fontId="15" fillId="0" borderId="9" xfId="7" applyBorder="1" applyAlignment="1">
      <alignment horizontal="center" vertical="center"/>
    </xf>
    <xf numFmtId="0" fontId="15" fillId="0" borderId="10" xfId="7" applyBorder="1" applyAlignment="1">
      <alignment horizontal="center" vertical="center"/>
    </xf>
    <xf numFmtId="0" fontId="27" fillId="6" borderId="8" xfId="7" applyFont="1" applyFill="1" applyBorder="1" applyAlignment="1">
      <alignment horizontal="center" vertical="center" wrapText="1" readingOrder="1"/>
    </xf>
    <xf numFmtId="0" fontId="27" fillId="6" borderId="9" xfId="7" applyFont="1" applyFill="1" applyBorder="1" applyAlignment="1">
      <alignment horizontal="center" vertical="center" wrapText="1" readingOrder="1"/>
    </xf>
    <xf numFmtId="0" fontId="27" fillId="6" borderId="10" xfId="7" applyFont="1" applyFill="1" applyBorder="1" applyAlignment="1">
      <alignment horizontal="center" vertical="center" wrapText="1" readingOrder="1"/>
    </xf>
    <xf numFmtId="0" fontId="27" fillId="6" borderId="1" xfId="7" applyFont="1" applyFill="1" applyBorder="1" applyAlignment="1">
      <alignment horizontal="center" vertical="center" wrapText="1" readingOrder="1"/>
    </xf>
    <xf numFmtId="0" fontId="15" fillId="0" borderId="1" xfId="7" applyBorder="1" applyAlignment="1">
      <alignment horizontal="center" vertical="top"/>
    </xf>
    <xf numFmtId="0" fontId="15" fillId="0" borderId="2" xfId="7" applyBorder="1" applyAlignment="1">
      <alignment horizontal="center" vertical="top"/>
    </xf>
    <xf numFmtId="0" fontId="15" fillId="0" borderId="3" xfId="7" applyBorder="1" applyAlignment="1">
      <alignment horizontal="center" vertical="top"/>
    </xf>
    <xf numFmtId="0" fontId="15" fillId="0" borderId="4" xfId="7" applyBorder="1" applyAlignment="1">
      <alignment horizontal="center" vertical="top"/>
    </xf>
    <xf numFmtId="0" fontId="15" fillId="0" borderId="5" xfId="7" applyBorder="1" applyAlignment="1">
      <alignment horizontal="center" vertical="top"/>
    </xf>
    <xf numFmtId="0" fontId="15" fillId="0" borderId="6" xfId="7" applyBorder="1" applyAlignment="1">
      <alignment horizontal="center" vertical="top"/>
    </xf>
    <xf numFmtId="0" fontId="15" fillId="0" borderId="7" xfId="7" applyBorder="1" applyAlignment="1">
      <alignment horizontal="center" vertical="top"/>
    </xf>
    <xf numFmtId="0" fontId="20" fillId="0" borderId="0" xfId="7" applyFont="1" applyBorder="1" applyAlignment="1">
      <alignment horizontal="center" vertical="top" wrapText="1" readingOrder="1"/>
    </xf>
    <xf numFmtId="0" fontId="23" fillId="0" borderId="11" xfId="7" applyFont="1" applyBorder="1" applyAlignment="1">
      <alignment horizontal="left" vertical="center" wrapText="1" readingOrder="1"/>
    </xf>
    <xf numFmtId="0" fontId="20" fillId="0" borderId="14" xfId="7" applyFont="1" applyBorder="1" applyAlignment="1">
      <alignment horizontal="center" vertical="top" wrapText="1" readingOrder="1"/>
    </xf>
    <xf numFmtId="0" fontId="18" fillId="0" borderId="1" xfId="7" applyFont="1" applyBorder="1" applyAlignment="1">
      <alignment horizontal="center" vertical="center" wrapText="1" readingOrder="1"/>
    </xf>
    <xf numFmtId="0" fontId="18" fillId="0" borderId="8" xfId="7" applyFont="1" applyBorder="1" applyAlignment="1">
      <alignment horizontal="center" vertical="center" wrapText="1" readingOrder="1"/>
    </xf>
    <xf numFmtId="0" fontId="18" fillId="0" borderId="12" xfId="7" applyFont="1" applyBorder="1" applyAlignment="1">
      <alignment horizontal="center" vertical="center" wrapText="1" readingOrder="1"/>
    </xf>
    <xf numFmtId="0" fontId="18" fillId="0" borderId="2" xfId="7" applyFont="1" applyBorder="1" applyAlignment="1">
      <alignment horizontal="center" vertical="center" wrapText="1" readingOrder="1"/>
    </xf>
    <xf numFmtId="0" fontId="18" fillId="0" borderId="3" xfId="7" applyFont="1" applyBorder="1" applyAlignment="1">
      <alignment horizontal="center" vertical="center" wrapText="1" readingOrder="1"/>
    </xf>
    <xf numFmtId="0" fontId="18" fillId="0" borderId="4" xfId="7" applyFont="1" applyBorder="1" applyAlignment="1">
      <alignment horizontal="center" vertical="center" wrapText="1" readingOrder="1"/>
    </xf>
    <xf numFmtId="0" fontId="18" fillId="0" borderId="15" xfId="7" applyFont="1" applyBorder="1" applyAlignment="1">
      <alignment horizontal="center" vertical="center" wrapText="1" readingOrder="1"/>
    </xf>
    <xf numFmtId="0" fontId="18" fillId="0" borderId="6" xfId="7" applyFont="1" applyBorder="1" applyAlignment="1">
      <alignment horizontal="center" vertical="center" wrapText="1" readingOrder="1"/>
    </xf>
    <xf numFmtId="0" fontId="18" fillId="0" borderId="7" xfId="7" applyFont="1" applyBorder="1" applyAlignment="1">
      <alignment horizontal="center" vertical="center" wrapText="1" readingOrder="1"/>
    </xf>
    <xf numFmtId="0" fontId="15" fillId="0" borderId="24" xfId="7" applyFont="1" applyBorder="1" applyAlignment="1">
      <alignment horizontal="left" vertical="center" wrapText="1" readingOrder="1"/>
    </xf>
    <xf numFmtId="0" fontId="20" fillId="0" borderId="3" xfId="7" applyFont="1" applyBorder="1" applyAlignment="1">
      <alignment horizontal="center" vertical="top" wrapText="1" readingOrder="1"/>
    </xf>
    <xf numFmtId="0" fontId="20" fillId="0" borderId="8" xfId="7" applyFont="1" applyBorder="1" applyAlignment="1">
      <alignment horizontal="center" vertical="top" wrapText="1" readingOrder="1"/>
    </xf>
    <xf numFmtId="0" fontId="20" fillId="0" borderId="9" xfId="7" applyFont="1" applyBorder="1" applyAlignment="1">
      <alignment horizontal="center" vertical="top" wrapText="1" readingOrder="1"/>
    </xf>
    <xf numFmtId="0" fontId="20" fillId="0" borderId="10" xfId="7" applyFont="1" applyBorder="1" applyAlignment="1">
      <alignment horizontal="center" vertical="top" wrapText="1" readingOrder="1"/>
    </xf>
    <xf numFmtId="0" fontId="27" fillId="0" borderId="2" xfId="7" applyFont="1" applyBorder="1" applyAlignment="1">
      <alignment horizontal="center" vertical="center" wrapText="1" readingOrder="1"/>
    </xf>
    <xf numFmtId="0" fontId="27" fillId="0" borderId="3" xfId="7" applyFont="1" applyBorder="1" applyAlignment="1">
      <alignment horizontal="center" vertical="center" wrapText="1" readingOrder="1"/>
    </xf>
    <xf numFmtId="0" fontId="27" fillId="0" borderId="4" xfId="7" applyFont="1" applyBorder="1" applyAlignment="1">
      <alignment horizontal="center" vertical="center" wrapText="1" readingOrder="1"/>
    </xf>
    <xf numFmtId="0" fontId="27" fillId="0" borderId="14" xfId="7" applyFont="1" applyBorder="1" applyAlignment="1">
      <alignment horizontal="center" vertical="center" wrapText="1" readingOrder="1"/>
    </xf>
    <xf numFmtId="0" fontId="27" fillId="0" borderId="0" xfId="7" applyFont="1" applyBorder="1" applyAlignment="1">
      <alignment horizontal="center" vertical="center" wrapText="1" readingOrder="1"/>
    </xf>
    <xf numFmtId="0" fontId="27" fillId="0" borderId="15" xfId="7" applyFont="1" applyBorder="1" applyAlignment="1">
      <alignment horizontal="center" vertical="center" wrapText="1" readingOrder="1"/>
    </xf>
    <xf numFmtId="0" fontId="27" fillId="0" borderId="5" xfId="7" applyFont="1" applyBorder="1" applyAlignment="1">
      <alignment horizontal="center" vertical="center" wrapText="1" readingOrder="1"/>
    </xf>
    <xf numFmtId="0" fontId="27" fillId="0" borderId="6" xfId="7" applyFont="1" applyBorder="1" applyAlignment="1">
      <alignment horizontal="center" vertical="center" wrapText="1" readingOrder="1"/>
    </xf>
    <xf numFmtId="0" fontId="27" fillId="0" borderId="7" xfId="7" applyFont="1" applyBorder="1" applyAlignment="1">
      <alignment horizontal="center" vertical="center" wrapText="1" readingOrder="1"/>
    </xf>
    <xf numFmtId="0" fontId="23" fillId="0" borderId="1" xfId="7" applyFont="1" applyBorder="1" applyAlignment="1">
      <alignment horizontal="left" vertical="center" wrapText="1" readingOrder="1"/>
    </xf>
    <xf numFmtId="0" fontId="16" fillId="6" borderId="14" xfId="7" applyFont="1" applyFill="1" applyBorder="1" applyAlignment="1">
      <alignment horizontal="left" vertical="top" wrapText="1" readingOrder="1"/>
    </xf>
    <xf numFmtId="0" fontId="16" fillId="6" borderId="0" xfId="7" applyFont="1" applyFill="1" applyBorder="1" applyAlignment="1">
      <alignment horizontal="left" vertical="top" wrapText="1" readingOrder="1"/>
    </xf>
    <xf numFmtId="0" fontId="30" fillId="6" borderId="0" xfId="7" applyFont="1" applyFill="1" applyBorder="1" applyAlignment="1">
      <alignment horizontal="right" vertical="top" wrapText="1" readingOrder="1"/>
    </xf>
    <xf numFmtId="0" fontId="17" fillId="6" borderId="0" xfId="7" applyFont="1" applyFill="1" applyBorder="1" applyAlignment="1">
      <alignment horizontal="right" vertical="top" wrapText="1" readingOrder="1"/>
    </xf>
    <xf numFmtId="0" fontId="15" fillId="6" borderId="14" xfId="7" applyFont="1" applyFill="1" applyBorder="1" applyAlignment="1">
      <alignment horizontal="left" vertical="top" wrapText="1" readingOrder="1"/>
    </xf>
    <xf numFmtId="0" fontId="15" fillId="6" borderId="0" xfId="7" applyFont="1" applyFill="1" applyBorder="1" applyAlignment="1">
      <alignment horizontal="left" vertical="top" wrapText="1" readingOrder="1"/>
    </xf>
    <xf numFmtId="0" fontId="15" fillId="0" borderId="2" xfId="7" applyFill="1" applyBorder="1" applyAlignment="1">
      <alignment horizontal="center" vertical="top"/>
    </xf>
    <xf numFmtId="0" fontId="15" fillId="0" borderId="3" xfId="7" applyFill="1" applyBorder="1" applyAlignment="1">
      <alignment horizontal="center" vertical="top"/>
    </xf>
    <xf numFmtId="0" fontId="15" fillId="0" borderId="4" xfId="7" applyFill="1" applyBorder="1" applyAlignment="1">
      <alignment horizontal="center" vertical="top"/>
    </xf>
    <xf numFmtId="0" fontId="15" fillId="0" borderId="5" xfId="7" applyFill="1" applyBorder="1" applyAlignment="1">
      <alignment horizontal="center" vertical="top"/>
    </xf>
    <xf numFmtId="0" fontId="15" fillId="0" borderId="6" xfId="7" applyFill="1" applyBorder="1" applyAlignment="1">
      <alignment horizontal="center" vertical="top"/>
    </xf>
    <xf numFmtId="0" fontId="15" fillId="0" borderId="7" xfId="7" applyFill="1" applyBorder="1" applyAlignment="1">
      <alignment horizontal="center" vertical="top"/>
    </xf>
    <xf numFmtId="166" fontId="25" fillId="0" borderId="11" xfId="7" applyNumberFormat="1" applyFont="1" applyBorder="1" applyAlignment="1">
      <alignment horizontal="center" vertical="center" wrapText="1" readingOrder="1"/>
    </xf>
    <xf numFmtId="166" fontId="25" fillId="0" borderId="12" xfId="7" applyNumberFormat="1" applyFont="1" applyBorder="1" applyAlignment="1">
      <alignment horizontal="center" vertical="center" wrapText="1" readingOrder="1"/>
    </xf>
    <xf numFmtId="0" fontId="23" fillId="0" borderId="1" xfId="7" applyFont="1" applyBorder="1" applyAlignment="1">
      <alignment horizontal="left" vertical="center"/>
    </xf>
  </cellXfs>
  <cellStyles count="8">
    <cellStyle name="Hiperlink" xfId="6" builtinId="8"/>
    <cellStyle name="Moeda" xfId="1" builtinId="4"/>
    <cellStyle name="Normal" xfId="0" builtinId="0"/>
    <cellStyle name="Normal 2" xfId="7"/>
    <cellStyle name="Normal 5" xfId="4"/>
    <cellStyle name="Porcentagem" xfId="2" builtinId="5"/>
    <cellStyle name="Vírgula" xfId="3" builtinId="3"/>
    <cellStyle name="Vírgula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3</xdr:col>
      <xdr:colOff>76201</xdr:colOff>
      <xdr:row>3</xdr:row>
      <xdr:rowOff>29204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0"/>
          <a:ext cx="533400" cy="572129"/>
        </a:xfrm>
        <a:prstGeom prst="rect">
          <a:avLst/>
        </a:prstGeom>
      </xdr:spPr>
    </xdr:pic>
    <xdr:clientData/>
  </xdr:twoCellAnchor>
  <xdr:oneCellAnchor>
    <xdr:from>
      <xdr:col>0</xdr:col>
      <xdr:colOff>314326</xdr:colOff>
      <xdr:row>125</xdr:row>
      <xdr:rowOff>0</xdr:rowOff>
    </xdr:from>
    <xdr:ext cx="533400" cy="572129"/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0"/>
          <a:ext cx="533400" cy="57212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0</xdr:row>
      <xdr:rowOff>0</xdr:rowOff>
    </xdr:from>
    <xdr:to>
      <xdr:col>3</xdr:col>
      <xdr:colOff>76201</xdr:colOff>
      <xdr:row>3</xdr:row>
      <xdr:rowOff>29204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DF019440-371A-4032-B005-D64C8BBC7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0"/>
          <a:ext cx="533400" cy="572129"/>
        </a:xfrm>
        <a:prstGeom prst="rect">
          <a:avLst/>
        </a:prstGeom>
      </xdr:spPr>
    </xdr:pic>
    <xdr:clientData/>
  </xdr:twoCellAnchor>
  <xdr:oneCellAnchor>
    <xdr:from>
      <xdr:col>0</xdr:col>
      <xdr:colOff>314326</xdr:colOff>
      <xdr:row>125</xdr:row>
      <xdr:rowOff>0</xdr:rowOff>
    </xdr:from>
    <xdr:ext cx="533400" cy="572129"/>
    <xdr:pic>
      <xdr:nvPicPr>
        <xdr:cNvPr id="3" name="Imagem 2">
          <a:extLst>
            <a:ext uri="{FF2B5EF4-FFF2-40B4-BE49-F238E27FC236}">
              <a16:creationId xmlns="" xmlns:a16="http://schemas.microsoft.com/office/drawing/2014/main" id="{258B9968-574A-4202-AA0A-BD502CB2E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6030575"/>
          <a:ext cx="533400" cy="57212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314326</xdr:colOff>
      <xdr:row>0</xdr:row>
      <xdr:rowOff>0</xdr:rowOff>
    </xdr:from>
    <xdr:ext cx="533400" cy="572129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9525000"/>
          <a:ext cx="533400" cy="572129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ir Antunes Montiel" id="{DADF1F02-41AF-489D-AE1F-B3A697287F4D}" userId="Jair Antunes Montiel" providerId="None"/>
</personList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50" dT="2019-01-15T11:44:31.43" personId="{DADF1F02-41AF-489D-AE1F-B3A697287F4D}" id="{CF3E32E7-9A70-411E-9299-BADBDE449336}">
    <text>Recomenda-se o uso da taxa selic</text>
  </threadedComment>
  <threadedComment ref="K78" dT="2019-01-15T12:18:56.06" personId="{DADF1F02-41AF-489D-AE1F-B3A697287F4D}" id="{8361A5B3-7D83-4895-B08F-199E336B0071}">
    <text>Valor ilustrativo. Verificar necessidade e relação custo benefício. Item precisa estar descrito no edital.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53"/>
  <sheetViews>
    <sheetView showGridLines="0" zoomScale="98" zoomScaleNormal="98" workbookViewId="0">
      <selection activeCell="T10" sqref="T10:W10"/>
    </sheetView>
  </sheetViews>
  <sheetFormatPr defaultRowHeight="8.25" x14ac:dyDescent="0.15"/>
  <cols>
    <col min="1" max="1" width="5.140625" style="1" customWidth="1"/>
    <col min="2" max="2" width="3.7109375" style="1" customWidth="1"/>
    <col min="3" max="3" width="2.7109375" style="1" customWidth="1"/>
    <col min="4" max="4" width="4.85546875" style="1" customWidth="1"/>
    <col min="5" max="5" width="2.7109375" style="1" customWidth="1"/>
    <col min="6" max="6" width="3.5703125" style="1" customWidth="1"/>
    <col min="7" max="7" width="4.28515625" style="1" customWidth="1"/>
    <col min="8" max="8" width="2.42578125" style="1" customWidth="1"/>
    <col min="9" max="9" width="3.42578125" style="1" customWidth="1"/>
    <col min="10" max="10" width="5.85546875" style="1" customWidth="1"/>
    <col min="11" max="11" width="4.5703125" style="1" customWidth="1"/>
    <col min="12" max="12" width="3" style="1" customWidth="1"/>
    <col min="13" max="13" width="4" style="1" customWidth="1"/>
    <col min="14" max="14" width="3.85546875" style="1" customWidth="1"/>
    <col min="15" max="15" width="4.28515625" style="1" customWidth="1"/>
    <col min="16" max="16" width="4.140625" style="1" customWidth="1"/>
    <col min="17" max="17" width="3.7109375" style="1" customWidth="1"/>
    <col min="18" max="18" width="4.140625" style="1" customWidth="1"/>
    <col min="19" max="19" width="3.28515625" style="1" customWidth="1"/>
    <col min="20" max="20" width="4" style="1" customWidth="1"/>
    <col min="21" max="21" width="2.85546875" style="1" customWidth="1"/>
    <col min="22" max="22" width="4.7109375" style="1" customWidth="1"/>
    <col min="23" max="23" width="8.85546875" style="1" customWidth="1"/>
    <col min="24" max="16384" width="9.140625" style="1"/>
  </cols>
  <sheetData>
    <row r="1" spans="1:23" ht="15" x14ac:dyDescent="0.25">
      <c r="A1" s="202"/>
      <c r="B1" s="202"/>
      <c r="C1" s="202"/>
      <c r="D1" s="203" t="s">
        <v>11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0.5" x14ac:dyDescent="0.15">
      <c r="A2" s="202"/>
      <c r="B2" s="202"/>
      <c r="C2" s="202"/>
      <c r="D2" s="204" t="s">
        <v>12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ht="17.25" customHeight="1" x14ac:dyDescent="0.15">
      <c r="A3" s="124"/>
      <c r="B3" s="124"/>
      <c r="C3" s="124"/>
      <c r="D3" s="205" t="s">
        <v>13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0.5" x14ac:dyDescent="0.15">
      <c r="A4" s="5" t="s">
        <v>0</v>
      </c>
      <c r="B4" s="12">
        <v>6</v>
      </c>
      <c r="C4" s="242" t="s">
        <v>197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3" ht="81.75" customHeight="1" x14ac:dyDescent="0.15">
      <c r="A5" s="210" t="s">
        <v>8</v>
      </c>
      <c r="B5" s="211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6"/>
    </row>
    <row r="6" spans="1:23" x14ac:dyDescent="0.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</row>
    <row r="7" spans="1:23" ht="11.25" customHeight="1" x14ac:dyDescent="0.15">
      <c r="A7" s="222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 ht="12" customHeight="1" x14ac:dyDescent="0.15">
      <c r="A8" s="151" t="s">
        <v>1</v>
      </c>
      <c r="B8" s="152"/>
      <c r="C8" s="152"/>
      <c r="D8" s="152"/>
      <c r="E8" s="153"/>
      <c r="F8" s="232">
        <v>200</v>
      </c>
      <c r="G8" s="240"/>
      <c r="H8" s="240"/>
      <c r="I8" s="240"/>
      <c r="J8" s="233"/>
      <c r="K8" s="151" t="s">
        <v>5</v>
      </c>
      <c r="L8" s="152"/>
      <c r="M8" s="152"/>
      <c r="N8" s="152"/>
      <c r="O8" s="152"/>
      <c r="P8" s="152"/>
      <c r="Q8" s="152"/>
      <c r="R8" s="152"/>
      <c r="S8" s="153"/>
      <c r="T8" s="232">
        <v>0</v>
      </c>
      <c r="U8" s="240"/>
      <c r="V8" s="240"/>
      <c r="W8" s="233"/>
    </row>
    <row r="9" spans="1:23" ht="11.25" customHeight="1" x14ac:dyDescent="0.15">
      <c r="A9" s="151" t="s">
        <v>2</v>
      </c>
      <c r="B9" s="152"/>
      <c r="C9" s="152"/>
      <c r="D9" s="152"/>
      <c r="E9" s="153"/>
      <c r="F9" s="232">
        <v>10</v>
      </c>
      <c r="G9" s="240"/>
      <c r="H9" s="240"/>
      <c r="I9" s="240"/>
      <c r="J9" s="233"/>
      <c r="K9" s="151" t="s">
        <v>6</v>
      </c>
      <c r="L9" s="152"/>
      <c r="M9" s="152"/>
      <c r="N9" s="152"/>
      <c r="O9" s="152"/>
      <c r="P9" s="152"/>
      <c r="Q9" s="152"/>
      <c r="R9" s="152"/>
      <c r="S9" s="153"/>
      <c r="T9" s="232">
        <v>120</v>
      </c>
      <c r="U9" s="240"/>
      <c r="V9" s="240"/>
      <c r="W9" s="233"/>
    </row>
    <row r="10" spans="1:23" ht="10.5" customHeight="1" x14ac:dyDescent="0.15">
      <c r="A10" s="220" t="s">
        <v>3</v>
      </c>
      <c r="B10" s="220"/>
      <c r="C10" s="220"/>
      <c r="D10" s="220"/>
      <c r="E10" s="220"/>
      <c r="F10" s="224">
        <v>20</v>
      </c>
      <c r="G10" s="224"/>
      <c r="H10" s="224"/>
      <c r="I10" s="224"/>
      <c r="J10" s="224"/>
      <c r="K10" s="220" t="s">
        <v>7</v>
      </c>
      <c r="L10" s="220"/>
      <c r="M10" s="220"/>
      <c r="N10" s="220"/>
      <c r="O10" s="220"/>
      <c r="P10" s="220"/>
      <c r="Q10" s="220"/>
      <c r="R10" s="220"/>
      <c r="S10" s="220"/>
      <c r="T10" s="241">
        <f>SUM(T8:W9)</f>
        <v>120</v>
      </c>
      <c r="U10" s="241"/>
      <c r="V10" s="241"/>
      <c r="W10" s="241"/>
    </row>
    <row r="11" spans="1:23" ht="10.5" customHeight="1" x14ac:dyDescent="0.15">
      <c r="A11" s="27"/>
      <c r="B11" s="27"/>
      <c r="C11" s="27"/>
      <c r="D11" s="27"/>
      <c r="E11" s="27"/>
      <c r="F11" s="15"/>
      <c r="G11" s="15"/>
      <c r="H11" s="15"/>
      <c r="I11" s="15"/>
      <c r="J11" s="15"/>
      <c r="K11" s="220" t="s">
        <v>131</v>
      </c>
      <c r="L11" s="220"/>
      <c r="M11" s="220"/>
      <c r="N11" s="220"/>
      <c r="O11" s="220"/>
      <c r="P11" s="220"/>
      <c r="Q11" s="220"/>
      <c r="R11" s="220"/>
      <c r="S11" s="151"/>
      <c r="T11" s="38"/>
      <c r="U11" s="39"/>
      <c r="V11" s="39"/>
      <c r="W11" s="40">
        <f>T10*F8</f>
        <v>24000</v>
      </c>
    </row>
    <row r="12" spans="1:23" ht="6.75" customHeight="1" x14ac:dyDescent="0.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7" customFormat="1" ht="12.75" customHeight="1" x14ac:dyDescent="0.25">
      <c r="A13" s="214" t="s">
        <v>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6"/>
      <c r="N13" s="214" t="s">
        <v>10</v>
      </c>
      <c r="O13" s="215"/>
      <c r="P13" s="215"/>
      <c r="Q13" s="215"/>
      <c r="R13" s="215"/>
      <c r="S13" s="215"/>
      <c r="T13" s="215"/>
      <c r="U13" s="215"/>
      <c r="V13" s="215"/>
      <c r="W13" s="216"/>
    </row>
    <row r="14" spans="1:23" x14ac:dyDescent="0.15">
      <c r="A14" s="131" t="s">
        <v>14</v>
      </c>
      <c r="B14" s="132"/>
      <c r="C14" s="132"/>
      <c r="D14" s="132"/>
      <c r="E14" s="133"/>
      <c r="F14" s="131" t="s">
        <v>15</v>
      </c>
      <c r="G14" s="133"/>
      <c r="H14" s="131" t="s">
        <v>16</v>
      </c>
      <c r="I14" s="133"/>
      <c r="J14" s="131" t="s">
        <v>17</v>
      </c>
      <c r="K14" s="133"/>
      <c r="L14" s="131" t="s">
        <v>18</v>
      </c>
      <c r="M14" s="133"/>
      <c r="N14" s="131" t="s">
        <v>15</v>
      </c>
      <c r="O14" s="132"/>
      <c r="P14" s="132"/>
      <c r="Q14" s="132"/>
      <c r="R14" s="133"/>
      <c r="S14" s="131" t="s">
        <v>22</v>
      </c>
      <c r="T14" s="133"/>
      <c r="U14" s="131" t="s">
        <v>23</v>
      </c>
      <c r="V14" s="133"/>
      <c r="W14" s="2" t="s">
        <v>18</v>
      </c>
    </row>
    <row r="15" spans="1:23" x14ac:dyDescent="0.15">
      <c r="A15" s="148"/>
      <c r="B15" s="148"/>
      <c r="C15" s="148"/>
      <c r="D15" s="148"/>
      <c r="E15" s="148"/>
      <c r="F15" s="220" t="s">
        <v>19</v>
      </c>
      <c r="G15" s="220"/>
      <c r="H15" s="224">
        <v>12</v>
      </c>
      <c r="I15" s="224"/>
      <c r="J15" s="224"/>
      <c r="K15" s="224"/>
      <c r="L15" s="148">
        <f>SUM(H15:K15)</f>
        <v>12</v>
      </c>
      <c r="M15" s="148"/>
      <c r="N15" s="220" t="s">
        <v>19</v>
      </c>
      <c r="O15" s="220"/>
      <c r="P15" s="220"/>
      <c r="Q15" s="220"/>
      <c r="R15" s="220"/>
      <c r="S15" s="235">
        <v>0.20833333333333334</v>
      </c>
      <c r="T15" s="224"/>
      <c r="U15" s="235">
        <v>0.2673611111111111</v>
      </c>
      <c r="V15" s="224"/>
      <c r="W15" s="13">
        <f>U15-S15</f>
        <v>5.9027777777777762E-2</v>
      </c>
    </row>
    <row r="16" spans="1:23" x14ac:dyDescent="0.15">
      <c r="A16" s="148"/>
      <c r="B16" s="148"/>
      <c r="C16" s="148"/>
      <c r="D16" s="148"/>
      <c r="E16" s="148"/>
      <c r="F16" s="220" t="s">
        <v>20</v>
      </c>
      <c r="G16" s="220"/>
      <c r="H16" s="224"/>
      <c r="I16" s="224"/>
      <c r="J16" s="224"/>
      <c r="K16" s="224"/>
      <c r="L16" s="148">
        <f t="shared" ref="L16:L17" si="0">SUM(H16:K16)</f>
        <v>0</v>
      </c>
      <c r="M16" s="148"/>
      <c r="N16" s="220" t="s">
        <v>24</v>
      </c>
      <c r="O16" s="220"/>
      <c r="P16" s="220"/>
      <c r="Q16" s="220"/>
      <c r="R16" s="220"/>
      <c r="S16" s="235">
        <v>0.47916666666666669</v>
      </c>
      <c r="T16" s="224"/>
      <c r="U16" s="235">
        <v>0.54166666666666663</v>
      </c>
      <c r="V16" s="224"/>
      <c r="W16" s="13">
        <f>U16-S16</f>
        <v>6.2499999999999944E-2</v>
      </c>
    </row>
    <row r="17" spans="1:23" x14ac:dyDescent="0.15">
      <c r="A17" s="148"/>
      <c r="B17" s="148"/>
      <c r="C17" s="148"/>
      <c r="D17" s="148"/>
      <c r="E17" s="148"/>
      <c r="F17" s="220" t="s">
        <v>21</v>
      </c>
      <c r="G17" s="220"/>
      <c r="H17" s="224"/>
      <c r="I17" s="224"/>
      <c r="J17" s="224"/>
      <c r="K17" s="224"/>
      <c r="L17" s="148">
        <f t="shared" si="0"/>
        <v>0</v>
      </c>
      <c r="M17" s="148"/>
      <c r="N17" s="220" t="s">
        <v>20</v>
      </c>
      <c r="O17" s="220"/>
      <c r="P17" s="220"/>
      <c r="Q17" s="220"/>
      <c r="R17" s="220"/>
      <c r="S17" s="224"/>
      <c r="T17" s="224"/>
      <c r="U17" s="224"/>
      <c r="V17" s="224"/>
      <c r="W17" s="117">
        <f t="shared" ref="W17:W18" si="1">U17-S17</f>
        <v>0</v>
      </c>
    </row>
    <row r="18" spans="1:23" x14ac:dyDescent="0.15">
      <c r="A18" s="148"/>
      <c r="B18" s="148"/>
      <c r="C18" s="148"/>
      <c r="D18" s="148"/>
      <c r="E18" s="148"/>
      <c r="F18" s="231" t="s">
        <v>18</v>
      </c>
      <c r="G18" s="231"/>
      <c r="H18" s="148">
        <f>SUM(H15:I17)</f>
        <v>12</v>
      </c>
      <c r="I18" s="148"/>
      <c r="J18" s="148">
        <f>SUM(J15:K17)</f>
        <v>0</v>
      </c>
      <c r="K18" s="148"/>
      <c r="L18" s="148">
        <f>SUM(L15:M17)</f>
        <v>12</v>
      </c>
      <c r="M18" s="148"/>
      <c r="N18" s="220" t="s">
        <v>21</v>
      </c>
      <c r="O18" s="220"/>
      <c r="P18" s="220"/>
      <c r="Q18" s="220"/>
      <c r="R18" s="220"/>
      <c r="S18" s="224"/>
      <c r="T18" s="224"/>
      <c r="U18" s="224"/>
      <c r="V18" s="224"/>
      <c r="W18" s="117">
        <f t="shared" si="1"/>
        <v>0</v>
      </c>
    </row>
    <row r="19" spans="1:23" x14ac:dyDescent="0.15">
      <c r="A19" s="148"/>
      <c r="B19" s="148"/>
      <c r="C19" s="148"/>
      <c r="D19" s="148"/>
      <c r="E19" s="148"/>
      <c r="F19" s="231"/>
      <c r="G19" s="231"/>
      <c r="H19" s="148"/>
      <c r="I19" s="148"/>
      <c r="J19" s="148"/>
      <c r="K19" s="148"/>
      <c r="L19" s="148"/>
      <c r="M19" s="148"/>
      <c r="N19" s="220" t="s">
        <v>25</v>
      </c>
      <c r="O19" s="220"/>
      <c r="P19" s="220"/>
      <c r="Q19" s="220"/>
      <c r="R19" s="220"/>
      <c r="S19" s="148"/>
      <c r="T19" s="148"/>
      <c r="U19" s="148"/>
      <c r="V19" s="148"/>
      <c r="W19" s="13">
        <f>SUM(W15:W18)</f>
        <v>0.12152777777777771</v>
      </c>
    </row>
    <row r="20" spans="1:23" x14ac:dyDescent="0.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23" s="8" customFormat="1" ht="12" customHeight="1" x14ac:dyDescent="0.25">
      <c r="A21" s="214" t="s">
        <v>26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6"/>
    </row>
    <row r="22" spans="1:23" x14ac:dyDescent="0.15">
      <c r="A22" s="148" t="s">
        <v>27</v>
      </c>
      <c r="B22" s="148"/>
      <c r="C22" s="148"/>
      <c r="D22" s="148"/>
      <c r="E22" s="148"/>
      <c r="F22" s="148"/>
      <c r="G22" s="148"/>
      <c r="H22" s="148" t="s">
        <v>28</v>
      </c>
      <c r="I22" s="148"/>
      <c r="J22" s="148"/>
      <c r="K22" s="148"/>
      <c r="L22" s="148" t="s">
        <v>29</v>
      </c>
      <c r="M22" s="148"/>
      <c r="N22" s="148"/>
      <c r="O22" s="148"/>
      <c r="P22" s="148" t="s">
        <v>30</v>
      </c>
      <c r="Q22" s="148"/>
      <c r="R22" s="148"/>
      <c r="S22" s="148"/>
      <c r="T22" s="148" t="s">
        <v>31</v>
      </c>
      <c r="U22" s="148"/>
      <c r="V22" s="148"/>
      <c r="W22" s="148"/>
    </row>
    <row r="23" spans="1:23" x14ac:dyDescent="0.15">
      <c r="A23" s="224" t="s">
        <v>110</v>
      </c>
      <c r="B23" s="224"/>
      <c r="C23" s="224"/>
      <c r="D23" s="224"/>
      <c r="E23" s="224"/>
      <c r="F23" s="224"/>
      <c r="G23" s="224"/>
      <c r="H23" s="224">
        <v>2005</v>
      </c>
      <c r="I23" s="224"/>
      <c r="J23" s="224"/>
      <c r="K23" s="224"/>
      <c r="L23" s="224" t="s">
        <v>111</v>
      </c>
      <c r="M23" s="224"/>
      <c r="N23" s="224"/>
      <c r="O23" s="224"/>
      <c r="P23" s="224" t="s">
        <v>112</v>
      </c>
      <c r="Q23" s="224"/>
      <c r="R23" s="224"/>
      <c r="S23" s="224"/>
      <c r="T23" s="217">
        <v>17000</v>
      </c>
      <c r="U23" s="217"/>
      <c r="V23" s="217"/>
      <c r="W23" s="217"/>
    </row>
    <row r="24" spans="1:23" x14ac:dyDescent="0.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23" ht="12" customHeight="1" x14ac:dyDescent="0.15">
      <c r="A25" s="214" t="s">
        <v>32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6"/>
    </row>
    <row r="26" spans="1:23" x14ac:dyDescent="0.15">
      <c r="A26" s="146" t="s">
        <v>33</v>
      </c>
      <c r="B26" s="146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 t="s">
        <v>36</v>
      </c>
      <c r="K26" s="146"/>
      <c r="L26" s="146" t="s">
        <v>37</v>
      </c>
      <c r="M26" s="146"/>
      <c r="N26" s="148" t="s">
        <v>38</v>
      </c>
      <c r="O26" s="148"/>
      <c r="P26" s="148"/>
      <c r="Q26" s="148"/>
      <c r="R26" s="148"/>
      <c r="S26" s="148"/>
      <c r="T26" s="148"/>
      <c r="U26" s="148"/>
      <c r="V26" s="148"/>
      <c r="W26" s="148"/>
    </row>
    <row r="27" spans="1:23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8" t="s">
        <v>39</v>
      </c>
      <c r="O27" s="148"/>
      <c r="P27" s="148"/>
      <c r="Q27" s="148"/>
      <c r="R27" s="148" t="s">
        <v>40</v>
      </c>
      <c r="S27" s="148"/>
      <c r="T27" s="148"/>
      <c r="U27" s="148"/>
      <c r="V27" s="148" t="s">
        <v>41</v>
      </c>
      <c r="W27" s="148"/>
    </row>
    <row r="28" spans="1:23" x14ac:dyDescent="0.1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8" t="s">
        <v>42</v>
      </c>
      <c r="O28" s="148"/>
      <c r="P28" s="148" t="s">
        <v>43</v>
      </c>
      <c r="Q28" s="148"/>
      <c r="R28" s="148" t="s">
        <v>42</v>
      </c>
      <c r="S28" s="148"/>
      <c r="T28" s="148" t="s">
        <v>43</v>
      </c>
      <c r="U28" s="148"/>
      <c r="V28" s="2" t="s">
        <v>42</v>
      </c>
      <c r="W28" s="2" t="s">
        <v>43</v>
      </c>
    </row>
    <row r="29" spans="1:23" x14ac:dyDescent="0.15">
      <c r="A29" s="224">
        <v>0</v>
      </c>
      <c r="B29" s="224"/>
      <c r="C29" s="217">
        <v>330.9</v>
      </c>
      <c r="D29" s="217"/>
      <c r="E29" s="217"/>
      <c r="F29" s="217"/>
      <c r="G29" s="217">
        <v>104.33</v>
      </c>
      <c r="H29" s="217"/>
      <c r="I29" s="217"/>
      <c r="J29" s="217">
        <v>0</v>
      </c>
      <c r="K29" s="217"/>
      <c r="L29" s="217">
        <v>33.61</v>
      </c>
      <c r="M29" s="217"/>
      <c r="N29" s="224">
        <v>1</v>
      </c>
      <c r="O29" s="224"/>
      <c r="P29" s="217">
        <v>438.09</v>
      </c>
      <c r="Q29" s="217"/>
      <c r="R29" s="224">
        <v>1</v>
      </c>
      <c r="S29" s="224"/>
      <c r="T29" s="217">
        <v>110</v>
      </c>
      <c r="U29" s="217"/>
      <c r="V29" s="118"/>
      <c r="W29" s="119"/>
    </row>
    <row r="30" spans="1:23" x14ac:dyDescent="0.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</row>
    <row r="31" spans="1:23" s="8" customFormat="1" ht="11.25" customHeight="1" x14ac:dyDescent="0.25">
      <c r="A31" s="222" t="s">
        <v>44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124"/>
      <c r="N31" s="222" t="s">
        <v>45</v>
      </c>
      <c r="O31" s="222"/>
      <c r="P31" s="222"/>
      <c r="Q31" s="222"/>
      <c r="R31" s="222"/>
      <c r="S31" s="222"/>
      <c r="T31" s="222"/>
      <c r="U31" s="222"/>
      <c r="V31" s="222"/>
      <c r="W31" s="222"/>
    </row>
    <row r="32" spans="1:23" x14ac:dyDescent="0.15">
      <c r="A32" s="146" t="s">
        <v>46</v>
      </c>
      <c r="B32" s="146"/>
      <c r="C32" s="148" t="s">
        <v>47</v>
      </c>
      <c r="D32" s="148"/>
      <c r="E32" s="148"/>
      <c r="F32" s="148"/>
      <c r="G32" s="148"/>
      <c r="H32" s="148" t="s">
        <v>48</v>
      </c>
      <c r="I32" s="148"/>
      <c r="J32" s="148"/>
      <c r="K32" s="148"/>
      <c r="L32" s="148"/>
      <c r="M32" s="124"/>
      <c r="N32" s="151" t="s">
        <v>54</v>
      </c>
      <c r="O32" s="152"/>
      <c r="P32" s="152"/>
      <c r="Q32" s="152"/>
      <c r="R32" s="152"/>
      <c r="S32" s="152"/>
      <c r="T32" s="152"/>
      <c r="U32" s="153"/>
      <c r="V32" s="131" t="s">
        <v>53</v>
      </c>
      <c r="W32" s="133"/>
    </row>
    <row r="33" spans="1:24" x14ac:dyDescent="0.15">
      <c r="A33" s="146"/>
      <c r="B33" s="146"/>
      <c r="C33" s="148" t="s">
        <v>49</v>
      </c>
      <c r="D33" s="148"/>
      <c r="E33" s="148" t="s">
        <v>50</v>
      </c>
      <c r="F33" s="148"/>
      <c r="G33" s="148"/>
      <c r="H33" s="148" t="s">
        <v>51</v>
      </c>
      <c r="I33" s="148"/>
      <c r="J33" s="148"/>
      <c r="K33" s="148" t="s">
        <v>52</v>
      </c>
      <c r="L33" s="148"/>
      <c r="M33" s="124"/>
      <c r="N33" s="151" t="s">
        <v>55</v>
      </c>
      <c r="O33" s="152"/>
      <c r="P33" s="152"/>
      <c r="Q33" s="152"/>
      <c r="R33" s="152"/>
      <c r="S33" s="152"/>
      <c r="T33" s="152"/>
      <c r="U33" s="153"/>
      <c r="V33" s="175">
        <v>1675.84</v>
      </c>
      <c r="W33" s="177"/>
    </row>
    <row r="34" spans="1:24" x14ac:dyDescent="0.15">
      <c r="A34" s="217">
        <v>4.58</v>
      </c>
      <c r="B34" s="217"/>
      <c r="C34" s="224">
        <v>5</v>
      </c>
      <c r="D34" s="224"/>
      <c r="E34" s="224">
        <v>5</v>
      </c>
      <c r="F34" s="224"/>
      <c r="G34" s="224"/>
      <c r="H34" s="148"/>
      <c r="I34" s="148"/>
      <c r="J34" s="148"/>
      <c r="K34" s="148"/>
      <c r="L34" s="148"/>
      <c r="M34" s="124"/>
      <c r="N34" s="151" t="s">
        <v>56</v>
      </c>
      <c r="O34" s="152"/>
      <c r="P34" s="152"/>
      <c r="Q34" s="152"/>
      <c r="R34" s="152"/>
      <c r="S34" s="152"/>
      <c r="T34" s="152"/>
      <c r="U34" s="153"/>
      <c r="V34" s="232">
        <v>0</v>
      </c>
      <c r="W34" s="233"/>
    </row>
    <row r="35" spans="1:24" x14ac:dyDescent="0.1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</row>
    <row r="36" spans="1:24" s="8" customFormat="1" ht="12" customHeight="1" x14ac:dyDescent="0.25">
      <c r="A36" s="222" t="s">
        <v>97</v>
      </c>
      <c r="B36" s="222"/>
      <c r="C36" s="222"/>
      <c r="D36" s="222"/>
      <c r="E36" s="222"/>
      <c r="F36" s="9"/>
      <c r="G36" s="9"/>
      <c r="H36" s="214" t="s">
        <v>58</v>
      </c>
      <c r="I36" s="215"/>
      <c r="J36" s="215"/>
      <c r="K36" s="215"/>
      <c r="L36" s="215"/>
      <c r="M36" s="215"/>
      <c r="N36" s="215"/>
      <c r="O36" s="216"/>
      <c r="P36" s="124"/>
      <c r="Q36" s="124"/>
      <c r="R36" s="222" t="s">
        <v>59</v>
      </c>
      <c r="S36" s="222"/>
      <c r="T36" s="222"/>
      <c r="U36" s="222"/>
      <c r="V36" s="222"/>
      <c r="W36" s="222"/>
    </row>
    <row r="37" spans="1:24" x14ac:dyDescent="0.15">
      <c r="A37" s="148" t="s">
        <v>57</v>
      </c>
      <c r="B37" s="148"/>
      <c r="C37" s="148"/>
      <c r="D37" s="148"/>
      <c r="E37" s="148"/>
      <c r="F37" s="3"/>
      <c r="G37" s="3"/>
      <c r="H37" s="148" t="s">
        <v>60</v>
      </c>
      <c r="I37" s="148"/>
      <c r="J37" s="148"/>
      <c r="K37" s="148" t="s">
        <v>61</v>
      </c>
      <c r="L37" s="148"/>
      <c r="M37" s="148"/>
      <c r="N37" s="148" t="s">
        <v>18</v>
      </c>
      <c r="O37" s="148"/>
      <c r="P37" s="124"/>
      <c r="Q37" s="124"/>
      <c r="R37" s="148" t="s">
        <v>62</v>
      </c>
      <c r="S37" s="148"/>
      <c r="T37" s="148"/>
      <c r="U37" s="148"/>
      <c r="V37" s="148"/>
      <c r="W37" s="148"/>
    </row>
    <row r="38" spans="1:24" x14ac:dyDescent="0.15">
      <c r="A38" s="217">
        <v>2974</v>
      </c>
      <c r="B38" s="217"/>
      <c r="C38" s="217"/>
      <c r="D38" s="217"/>
      <c r="E38" s="217"/>
      <c r="F38" s="3"/>
      <c r="G38" s="3"/>
      <c r="H38" s="234">
        <v>0.04</v>
      </c>
      <c r="I38" s="234"/>
      <c r="J38" s="234"/>
      <c r="K38" s="234">
        <v>0.02</v>
      </c>
      <c r="L38" s="234"/>
      <c r="M38" s="234"/>
      <c r="N38" s="234">
        <f>SUM(H38:M38)</f>
        <v>0.06</v>
      </c>
      <c r="O38" s="234"/>
      <c r="P38" s="124"/>
      <c r="Q38" s="124"/>
      <c r="R38" s="223">
        <v>0.1</v>
      </c>
      <c r="S38" s="224"/>
      <c r="T38" s="224"/>
      <c r="U38" s="224"/>
      <c r="V38" s="224"/>
      <c r="W38" s="224"/>
    </row>
    <row r="39" spans="1:24" x14ac:dyDescent="0.1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s="8" customFormat="1" ht="12.75" customHeight="1" x14ac:dyDescent="0.25">
      <c r="A40" s="222" t="s">
        <v>63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</row>
    <row r="41" spans="1:24" x14ac:dyDescent="0.1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pans="1:24" ht="8.25" customHeight="1" x14ac:dyDescent="0.15">
      <c r="A42" s="140" t="s">
        <v>142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4" ht="8.25" customHeight="1" x14ac:dyDescent="0.1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pans="1:24" x14ac:dyDescent="0.15">
      <c r="A44" s="3"/>
      <c r="B44" s="228" t="s">
        <v>33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150" t="s">
        <v>18</v>
      </c>
      <c r="R44" s="150"/>
      <c r="S44" s="128"/>
      <c r="T44" s="46"/>
      <c r="U44" s="45"/>
      <c r="V44" s="36">
        <f>$R46</f>
        <v>0</v>
      </c>
      <c r="W44" s="44"/>
    </row>
    <row r="45" spans="1:24" x14ac:dyDescent="0.15">
      <c r="A45" s="3"/>
      <c r="B45" s="148" t="s">
        <v>64</v>
      </c>
      <c r="C45" s="148"/>
      <c r="D45" s="148"/>
      <c r="E45" s="148" t="s">
        <v>28</v>
      </c>
      <c r="F45" s="148"/>
      <c r="G45" s="148"/>
      <c r="H45" s="148"/>
      <c r="I45" s="148" t="s">
        <v>149</v>
      </c>
      <c r="J45" s="148"/>
      <c r="K45" s="148"/>
      <c r="L45" s="148" t="s">
        <v>65</v>
      </c>
      <c r="M45" s="148"/>
      <c r="N45" s="148"/>
      <c r="O45" s="148"/>
      <c r="P45" s="148"/>
      <c r="Q45" s="148"/>
      <c r="R45" s="148" t="s">
        <v>66</v>
      </c>
      <c r="S45" s="148"/>
      <c r="T45" s="229"/>
      <c r="U45" s="229"/>
      <c r="V45" s="229"/>
      <c r="W45" s="148"/>
    </row>
    <row r="46" spans="1:24" x14ac:dyDescent="0.15">
      <c r="A46" s="3"/>
      <c r="B46" s="148" t="str">
        <f>$A23</f>
        <v>kombi</v>
      </c>
      <c r="C46" s="148"/>
      <c r="D46" s="148"/>
      <c r="E46" s="131">
        <f>$H23</f>
        <v>2005</v>
      </c>
      <c r="F46" s="132"/>
      <c r="G46" s="132"/>
      <c r="H46" s="133"/>
      <c r="I46" s="225">
        <f>$T23</f>
        <v>17000</v>
      </c>
      <c r="J46" s="226"/>
      <c r="K46" s="227"/>
      <c r="L46" s="131">
        <f>$A29</f>
        <v>0</v>
      </c>
      <c r="M46" s="132"/>
      <c r="N46" s="132"/>
      <c r="O46" s="132"/>
      <c r="P46" s="132"/>
      <c r="Q46" s="133"/>
      <c r="R46" s="131"/>
      <c r="S46" s="132"/>
      <c r="T46" s="132"/>
      <c r="U46" s="132"/>
      <c r="V46" s="132"/>
      <c r="W46" s="133"/>
    </row>
    <row r="47" spans="1:24" x14ac:dyDescent="0.15">
      <c r="A47" s="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spans="1:24" x14ac:dyDescent="0.15">
      <c r="A48" s="3"/>
      <c r="B48" s="125" t="s">
        <v>144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  <c r="Q48" s="128" t="s">
        <v>18</v>
      </c>
      <c r="R48" s="129"/>
      <c r="S48" s="130"/>
      <c r="T48" s="149">
        <f>J51</f>
        <v>920.83333333333326</v>
      </c>
      <c r="U48" s="150"/>
      <c r="V48" s="150"/>
      <c r="W48" s="35"/>
    </row>
    <row r="49" spans="1:23" x14ac:dyDescent="0.15">
      <c r="A49" s="3"/>
      <c r="B49" s="148" t="s">
        <v>150</v>
      </c>
      <c r="C49" s="148"/>
      <c r="D49" s="148"/>
      <c r="E49" s="148"/>
      <c r="F49" s="148"/>
      <c r="G49" s="148"/>
      <c r="H49" s="148"/>
      <c r="I49" s="148"/>
      <c r="J49" s="163">
        <f>I46</f>
        <v>17000</v>
      </c>
      <c r="K49" s="164"/>
      <c r="L49" s="165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x14ac:dyDescent="0.15">
      <c r="A50" s="3"/>
      <c r="B50" s="148" t="s">
        <v>147</v>
      </c>
      <c r="C50" s="148"/>
      <c r="D50" s="148"/>
      <c r="E50" s="148"/>
      <c r="F50" s="148"/>
      <c r="G50" s="148"/>
      <c r="H50" s="148"/>
      <c r="I50" s="148"/>
      <c r="J50" s="160">
        <v>6.5000000000000002E-2</v>
      </c>
      <c r="K50" s="161"/>
      <c r="L50" s="162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x14ac:dyDescent="0.15">
      <c r="A51" s="3"/>
      <c r="B51" s="148" t="s">
        <v>148</v>
      </c>
      <c r="C51" s="148"/>
      <c r="D51" s="148"/>
      <c r="E51" s="148"/>
      <c r="F51" s="148"/>
      <c r="G51" s="148"/>
      <c r="H51" s="148"/>
      <c r="I51" s="148"/>
      <c r="J51" s="157">
        <f>((J49*J50)/12)*F9</f>
        <v>920.83333333333326</v>
      </c>
      <c r="K51" s="158"/>
      <c r="L51" s="159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x14ac:dyDescent="0.15">
      <c r="A52" s="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x14ac:dyDescent="0.15">
      <c r="A53" s="3"/>
      <c r="B53" s="125" t="s">
        <v>32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128" t="s">
        <v>18</v>
      </c>
      <c r="R53" s="129"/>
      <c r="S53" s="130"/>
      <c r="T53" s="149">
        <f>$R55</f>
        <v>137.94</v>
      </c>
      <c r="U53" s="150"/>
      <c r="V53" s="150"/>
      <c r="W53" s="4"/>
    </row>
    <row r="54" spans="1:23" x14ac:dyDescent="0.15">
      <c r="A54" s="3"/>
      <c r="B54" s="148" t="s">
        <v>64</v>
      </c>
      <c r="C54" s="148"/>
      <c r="D54" s="148"/>
      <c r="E54" s="148" t="s">
        <v>195</v>
      </c>
      <c r="F54" s="148"/>
      <c r="G54" s="148"/>
      <c r="H54" s="148"/>
      <c r="I54" s="148" t="s">
        <v>35</v>
      </c>
      <c r="J54" s="148"/>
      <c r="K54" s="148"/>
      <c r="L54" s="148" t="s">
        <v>36</v>
      </c>
      <c r="M54" s="148"/>
      <c r="N54" s="148"/>
      <c r="O54" s="148"/>
      <c r="P54" s="148"/>
      <c r="Q54" s="148"/>
      <c r="R54" s="148" t="s">
        <v>68</v>
      </c>
      <c r="S54" s="148"/>
      <c r="T54" s="148"/>
      <c r="U54" s="148"/>
      <c r="V54" s="148"/>
      <c r="W54" s="148"/>
    </row>
    <row r="55" spans="1:23" x14ac:dyDescent="0.15">
      <c r="A55" s="3"/>
      <c r="B55" s="148" t="str">
        <f>$A23</f>
        <v>kombi</v>
      </c>
      <c r="C55" s="148"/>
      <c r="D55" s="148"/>
      <c r="E55" s="221">
        <f>$L29</f>
        <v>33.61</v>
      </c>
      <c r="F55" s="148"/>
      <c r="G55" s="148"/>
      <c r="H55" s="148"/>
      <c r="I55" s="147">
        <f>$G29</f>
        <v>104.33</v>
      </c>
      <c r="J55" s="147"/>
      <c r="K55" s="147"/>
      <c r="L55" s="147">
        <f>$J29</f>
        <v>0</v>
      </c>
      <c r="M55" s="147"/>
      <c r="N55" s="147"/>
      <c r="O55" s="147"/>
      <c r="P55" s="147"/>
      <c r="Q55" s="147"/>
      <c r="R55" s="147">
        <f>SUM(E55:Q55)</f>
        <v>137.94</v>
      </c>
      <c r="S55" s="147"/>
      <c r="T55" s="147"/>
      <c r="U55" s="147"/>
      <c r="V55" s="147"/>
      <c r="W55" s="147"/>
    </row>
    <row r="56" spans="1:23" x14ac:dyDescent="0.15">
      <c r="A56" s="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1:23" x14ac:dyDescent="0.15">
      <c r="A57" s="3"/>
      <c r="B57" s="125" t="s">
        <v>38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128" t="s">
        <v>18</v>
      </c>
      <c r="R57" s="129"/>
      <c r="S57" s="130"/>
      <c r="T57" s="149">
        <f>SUM(R59:W61)</f>
        <v>548.08999999999992</v>
      </c>
      <c r="U57" s="149"/>
      <c r="V57" s="149"/>
      <c r="W57" s="36"/>
    </row>
    <row r="58" spans="1:23" x14ac:dyDescent="0.15">
      <c r="A58" s="3"/>
      <c r="B58" s="151" t="s">
        <v>69</v>
      </c>
      <c r="C58" s="152"/>
      <c r="D58" s="152"/>
      <c r="E58" s="152"/>
      <c r="F58" s="152"/>
      <c r="G58" s="152"/>
      <c r="H58" s="153"/>
      <c r="I58" s="131" t="s">
        <v>72</v>
      </c>
      <c r="J58" s="132"/>
      <c r="K58" s="132"/>
      <c r="L58" s="133"/>
      <c r="M58" s="131" t="s">
        <v>73</v>
      </c>
      <c r="N58" s="132"/>
      <c r="O58" s="132"/>
      <c r="P58" s="132"/>
      <c r="Q58" s="133"/>
      <c r="R58" s="131" t="s">
        <v>74</v>
      </c>
      <c r="S58" s="132"/>
      <c r="T58" s="132"/>
      <c r="U58" s="132"/>
      <c r="V58" s="132"/>
      <c r="W58" s="133"/>
    </row>
    <row r="59" spans="1:23" x14ac:dyDescent="0.15">
      <c r="A59" s="3"/>
      <c r="B59" s="151" t="s">
        <v>98</v>
      </c>
      <c r="C59" s="152"/>
      <c r="D59" s="152"/>
      <c r="E59" s="152"/>
      <c r="F59" s="152"/>
      <c r="G59" s="152"/>
      <c r="H59" s="153"/>
      <c r="I59" s="131">
        <f>$N29</f>
        <v>1</v>
      </c>
      <c r="J59" s="132"/>
      <c r="K59" s="132"/>
      <c r="L59" s="133"/>
      <c r="M59" s="142">
        <f>$P29</f>
        <v>438.09</v>
      </c>
      <c r="N59" s="143"/>
      <c r="O59" s="143"/>
      <c r="P59" s="143"/>
      <c r="Q59" s="144"/>
      <c r="R59" s="142">
        <f>M59*I59</f>
        <v>438.09</v>
      </c>
      <c r="S59" s="143"/>
      <c r="T59" s="143"/>
      <c r="U59" s="143"/>
      <c r="V59" s="143"/>
      <c r="W59" s="144"/>
    </row>
    <row r="60" spans="1:23" x14ac:dyDescent="0.15">
      <c r="A60" s="3"/>
      <c r="B60" s="151" t="s">
        <v>70</v>
      </c>
      <c r="C60" s="152"/>
      <c r="D60" s="152"/>
      <c r="E60" s="152"/>
      <c r="F60" s="152"/>
      <c r="G60" s="152"/>
      <c r="H60" s="153"/>
      <c r="I60" s="131">
        <f>$R29</f>
        <v>1</v>
      </c>
      <c r="J60" s="132"/>
      <c r="K60" s="132"/>
      <c r="L60" s="133"/>
      <c r="M60" s="142">
        <f>$T29</f>
        <v>110</v>
      </c>
      <c r="N60" s="143"/>
      <c r="O60" s="143"/>
      <c r="P60" s="143"/>
      <c r="Q60" s="144"/>
      <c r="R60" s="142">
        <f t="shared" ref="R60:R61" si="2">M60*I60</f>
        <v>110</v>
      </c>
      <c r="S60" s="143"/>
      <c r="T60" s="143"/>
      <c r="U60" s="143"/>
      <c r="V60" s="143"/>
      <c r="W60" s="144"/>
    </row>
    <row r="61" spans="1:23" x14ac:dyDescent="0.15">
      <c r="A61" s="3"/>
      <c r="B61" s="151" t="s">
        <v>71</v>
      </c>
      <c r="C61" s="152"/>
      <c r="D61" s="152"/>
      <c r="E61" s="152"/>
      <c r="F61" s="152"/>
      <c r="G61" s="152"/>
      <c r="H61" s="153"/>
      <c r="I61" s="131">
        <f>$V29</f>
        <v>0</v>
      </c>
      <c r="J61" s="132"/>
      <c r="K61" s="132"/>
      <c r="L61" s="133"/>
      <c r="M61" s="142">
        <f>$W29</f>
        <v>0</v>
      </c>
      <c r="N61" s="143"/>
      <c r="O61" s="143"/>
      <c r="P61" s="143"/>
      <c r="Q61" s="144"/>
      <c r="R61" s="142">
        <f t="shared" si="2"/>
        <v>0</v>
      </c>
      <c r="S61" s="143"/>
      <c r="T61" s="143"/>
      <c r="U61" s="143"/>
      <c r="V61" s="143"/>
      <c r="W61" s="144"/>
    </row>
    <row r="62" spans="1:23" ht="9" customHeight="1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9" customHeight="1" x14ac:dyDescent="0.15">
      <c r="A63" s="3"/>
      <c r="B63" s="125" t="s">
        <v>84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128" t="s">
        <v>18</v>
      </c>
      <c r="R63" s="129"/>
      <c r="S63" s="130"/>
      <c r="T63" s="230">
        <f>U65</f>
        <v>330.9</v>
      </c>
      <c r="U63" s="129"/>
      <c r="V63" s="130"/>
      <c r="W63" s="4"/>
    </row>
    <row r="64" spans="1:23" ht="9" customHeight="1" x14ac:dyDescent="0.15">
      <c r="A64" s="3"/>
      <c r="B64" s="220" t="s">
        <v>75</v>
      </c>
      <c r="C64" s="220"/>
      <c r="D64" s="220"/>
      <c r="E64" s="220"/>
      <c r="F64" s="220"/>
      <c r="G64" s="220"/>
      <c r="H64" s="220"/>
      <c r="I64" s="148" t="s">
        <v>85</v>
      </c>
      <c r="J64" s="148"/>
      <c r="K64" s="148"/>
      <c r="L64" s="148"/>
      <c r="M64" s="148"/>
      <c r="N64" s="148"/>
      <c r="O64" s="148" t="s">
        <v>86</v>
      </c>
      <c r="P64" s="148"/>
      <c r="Q64" s="148"/>
      <c r="R64" s="148"/>
      <c r="S64" s="148"/>
      <c r="T64" s="148"/>
      <c r="U64" s="148" t="s">
        <v>18</v>
      </c>
      <c r="V64" s="148"/>
      <c r="W64" s="148"/>
    </row>
    <row r="65" spans="1:23" ht="9" customHeight="1" x14ac:dyDescent="0.15">
      <c r="A65" s="3"/>
      <c r="B65" s="148" t="str">
        <f>$A23</f>
        <v>kombi</v>
      </c>
      <c r="C65" s="148"/>
      <c r="D65" s="148"/>
      <c r="E65" s="148"/>
      <c r="F65" s="148"/>
      <c r="G65" s="148"/>
      <c r="H65" s="148"/>
      <c r="I65" s="221">
        <f>$C29</f>
        <v>330.9</v>
      </c>
      <c r="J65" s="148"/>
      <c r="K65" s="148"/>
      <c r="L65" s="148"/>
      <c r="M65" s="148"/>
      <c r="N65" s="148"/>
      <c r="O65" s="148" t="s">
        <v>99</v>
      </c>
      <c r="P65" s="148"/>
      <c r="Q65" s="148"/>
      <c r="R65" s="148"/>
      <c r="S65" s="148"/>
      <c r="T65" s="148"/>
      <c r="U65" s="154">
        <f>$I65</f>
        <v>330.9</v>
      </c>
      <c r="V65" s="155"/>
      <c r="W65" s="155"/>
    </row>
    <row r="66" spans="1:23" ht="9" customHeight="1" x14ac:dyDescent="0.15">
      <c r="A66" s="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</row>
    <row r="67" spans="1:23" ht="9" customHeight="1" x14ac:dyDescent="0.15">
      <c r="A67" s="3"/>
      <c r="B67" s="125" t="s">
        <v>45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128" t="s">
        <v>18</v>
      </c>
      <c r="R67" s="129"/>
      <c r="S67" s="130"/>
      <c r="T67" s="181">
        <f>$U69</f>
        <v>21615.721689599999</v>
      </c>
      <c r="U67" s="182"/>
      <c r="V67" s="183"/>
      <c r="W67" s="4"/>
    </row>
    <row r="68" spans="1:23" ht="9" customHeight="1" x14ac:dyDescent="0.15">
      <c r="A68" s="3"/>
      <c r="B68" s="151" t="s">
        <v>87</v>
      </c>
      <c r="C68" s="152"/>
      <c r="D68" s="152"/>
      <c r="E68" s="152"/>
      <c r="F68" s="152"/>
      <c r="G68" s="152"/>
      <c r="H68" s="153"/>
      <c r="I68" s="131" t="s">
        <v>88</v>
      </c>
      <c r="J68" s="133"/>
      <c r="K68" s="131" t="s">
        <v>90</v>
      </c>
      <c r="L68" s="133"/>
      <c r="M68" s="131" t="s">
        <v>92</v>
      </c>
      <c r="N68" s="133"/>
      <c r="O68" s="131" t="s">
        <v>93</v>
      </c>
      <c r="P68" s="133"/>
      <c r="Q68" s="131" t="s">
        <v>95</v>
      </c>
      <c r="R68" s="132"/>
      <c r="S68" s="132"/>
      <c r="T68" s="133"/>
      <c r="U68" s="131" t="s">
        <v>74</v>
      </c>
      <c r="V68" s="132"/>
      <c r="W68" s="133"/>
    </row>
    <row r="69" spans="1:23" ht="9" customHeight="1" x14ac:dyDescent="0.15">
      <c r="A69" s="3"/>
      <c r="B69" s="231" t="s">
        <v>55</v>
      </c>
      <c r="C69" s="231"/>
      <c r="D69" s="231"/>
      <c r="E69" s="231"/>
      <c r="F69" s="231"/>
      <c r="G69" s="231"/>
      <c r="H69" s="231"/>
      <c r="I69" s="147">
        <f>$V33</f>
        <v>1675.84</v>
      </c>
      <c r="J69" s="147"/>
      <c r="K69" s="147">
        <f>I69*0.0833</f>
        <v>139.59747199999998</v>
      </c>
      <c r="L69" s="147"/>
      <c r="M69" s="147">
        <f>(I69+K69+K71+M71)*0.08</f>
        <v>160.11645695999999</v>
      </c>
      <c r="N69" s="147"/>
      <c r="O69" s="147"/>
      <c r="P69" s="147"/>
      <c r="Q69" s="145">
        <f>I69+K69+M69+O69+I71+K71+M71+O71</f>
        <v>2161.57216896</v>
      </c>
      <c r="R69" s="146"/>
      <c r="S69" s="146"/>
      <c r="T69" s="146"/>
      <c r="U69" s="145">
        <f>Q69*F9</f>
        <v>21615.721689599999</v>
      </c>
      <c r="V69" s="146"/>
      <c r="W69" s="146"/>
    </row>
    <row r="70" spans="1:23" ht="9" customHeight="1" x14ac:dyDescent="0.15">
      <c r="A70" s="3"/>
      <c r="B70" s="231"/>
      <c r="C70" s="231"/>
      <c r="D70" s="231"/>
      <c r="E70" s="231"/>
      <c r="F70" s="231"/>
      <c r="G70" s="231"/>
      <c r="H70" s="231"/>
      <c r="I70" s="148" t="s">
        <v>89</v>
      </c>
      <c r="J70" s="148"/>
      <c r="K70" s="148" t="s">
        <v>91</v>
      </c>
      <c r="L70" s="148"/>
      <c r="M70" s="148" t="s">
        <v>113</v>
      </c>
      <c r="N70" s="148"/>
      <c r="O70" s="148" t="s">
        <v>94</v>
      </c>
      <c r="P70" s="148"/>
      <c r="Q70" s="146"/>
      <c r="R70" s="146"/>
      <c r="S70" s="146"/>
      <c r="T70" s="146"/>
      <c r="U70" s="146"/>
      <c r="V70" s="146"/>
      <c r="W70" s="146"/>
    </row>
    <row r="71" spans="1:23" ht="9" customHeight="1" x14ac:dyDescent="0.15">
      <c r="A71" s="3"/>
      <c r="B71" s="231"/>
      <c r="C71" s="231"/>
      <c r="D71" s="231"/>
      <c r="E71" s="231"/>
      <c r="F71" s="231"/>
      <c r="G71" s="231"/>
      <c r="H71" s="231"/>
      <c r="I71" s="147"/>
      <c r="J71" s="147"/>
      <c r="K71" s="147">
        <f>I69*0.0833</f>
        <v>139.59747199999998</v>
      </c>
      <c r="L71" s="147"/>
      <c r="M71" s="147">
        <f>I69*0.0277</f>
        <v>46.420767999999995</v>
      </c>
      <c r="N71" s="147"/>
      <c r="O71" s="147"/>
      <c r="P71" s="147"/>
      <c r="Q71" s="146"/>
      <c r="R71" s="146"/>
      <c r="S71" s="146"/>
      <c r="T71" s="146"/>
      <c r="U71" s="146"/>
      <c r="V71" s="146"/>
      <c r="W71" s="146"/>
    </row>
    <row r="72" spans="1:23" ht="11.25" customHeight="1" x14ac:dyDescent="0.15">
      <c r="A72" s="3"/>
      <c r="B72" s="33"/>
      <c r="C72" s="33"/>
      <c r="D72" s="33"/>
      <c r="E72" s="33"/>
      <c r="F72" s="33"/>
      <c r="G72" s="33"/>
      <c r="H72" s="33"/>
      <c r="I72" s="24"/>
      <c r="J72" s="24"/>
      <c r="K72" s="24"/>
      <c r="L72" s="24"/>
      <c r="M72" s="24"/>
      <c r="N72" s="24"/>
      <c r="O72" s="24"/>
      <c r="P72" s="24"/>
      <c r="Q72" s="34"/>
      <c r="R72" s="34"/>
      <c r="S72" s="34"/>
      <c r="T72" s="34"/>
      <c r="U72" s="34"/>
      <c r="V72" s="34"/>
      <c r="W72" s="34"/>
    </row>
    <row r="73" spans="1:23" ht="11.25" customHeight="1" x14ac:dyDescent="0.15">
      <c r="A73" s="3"/>
      <c r="B73" s="178" t="s">
        <v>97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80"/>
      <c r="Q73" s="128" t="s">
        <v>18</v>
      </c>
      <c r="R73" s="129"/>
      <c r="S73" s="130"/>
      <c r="T73" s="181">
        <f>H74</f>
        <v>2974</v>
      </c>
      <c r="U73" s="182"/>
      <c r="V73" s="183"/>
      <c r="W73" s="4"/>
    </row>
    <row r="74" spans="1:23" ht="11.25" customHeight="1" x14ac:dyDescent="0.15">
      <c r="A74" s="3"/>
      <c r="B74" s="172" t="s">
        <v>57</v>
      </c>
      <c r="C74" s="173"/>
      <c r="D74" s="173"/>
      <c r="E74" s="173"/>
      <c r="F74" s="173"/>
      <c r="G74" s="174"/>
      <c r="H74" s="175">
        <f>A38</f>
        <v>2974</v>
      </c>
      <c r="I74" s="176"/>
      <c r="J74" s="176"/>
      <c r="K74" s="176"/>
      <c r="L74" s="176"/>
      <c r="M74" s="176"/>
      <c r="N74" s="176"/>
      <c r="O74" s="176"/>
      <c r="P74" s="177"/>
      <c r="Q74" s="34"/>
      <c r="R74" s="34"/>
      <c r="S74" s="34"/>
      <c r="T74" s="34"/>
      <c r="U74" s="34"/>
      <c r="V74" s="34"/>
      <c r="W74" s="34"/>
    </row>
    <row r="75" spans="1:23" ht="11.25" customHeight="1" x14ac:dyDescent="0.15">
      <c r="A75" s="3"/>
      <c r="G75" s="33"/>
      <c r="H75" s="33"/>
      <c r="I75" s="24"/>
      <c r="J75" s="24"/>
      <c r="K75" s="24"/>
      <c r="L75" s="24"/>
      <c r="M75" s="24"/>
      <c r="N75" s="24"/>
      <c r="O75" s="24"/>
      <c r="P75" s="24"/>
      <c r="Q75" s="34"/>
      <c r="R75" s="34"/>
      <c r="S75" s="34"/>
      <c r="T75" s="34"/>
      <c r="U75" s="34"/>
      <c r="V75" s="34"/>
      <c r="W75" s="34"/>
    </row>
    <row r="76" spans="1:23" ht="11.25" customHeight="1" x14ac:dyDescent="0.15">
      <c r="A76" s="3"/>
      <c r="B76" s="178" t="s">
        <v>190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80"/>
      <c r="Q76" s="128" t="s">
        <v>18</v>
      </c>
      <c r="R76" s="129"/>
      <c r="S76" s="130"/>
      <c r="T76" s="181">
        <f>T81</f>
        <v>2000</v>
      </c>
      <c r="U76" s="182"/>
      <c r="V76" s="183"/>
      <c r="W76" s="4"/>
    </row>
    <row r="77" spans="1:23" ht="11.25" customHeight="1" x14ac:dyDescent="0.15">
      <c r="A77" s="3"/>
      <c r="B77" s="148" t="s">
        <v>191</v>
      </c>
      <c r="C77" s="148"/>
      <c r="D77" s="148"/>
      <c r="E77" s="148"/>
      <c r="F77" s="148"/>
      <c r="G77" s="148"/>
      <c r="H77" s="148"/>
      <c r="I77" s="148"/>
      <c r="J77" s="148"/>
      <c r="K77" s="147" t="s">
        <v>192</v>
      </c>
      <c r="L77" s="147"/>
      <c r="M77" s="147"/>
      <c r="N77" s="147"/>
      <c r="O77" s="147"/>
      <c r="P77" s="147"/>
      <c r="Q77" s="147" t="s">
        <v>193</v>
      </c>
      <c r="R77" s="147"/>
      <c r="S77" s="147"/>
      <c r="T77" s="146" t="s">
        <v>18</v>
      </c>
      <c r="U77" s="146"/>
      <c r="V77" s="146"/>
      <c r="W77" s="146"/>
    </row>
    <row r="78" spans="1:23" ht="11.25" customHeight="1" x14ac:dyDescent="0.15">
      <c r="A78" s="3"/>
      <c r="B78" s="224" t="s">
        <v>194</v>
      </c>
      <c r="C78" s="224"/>
      <c r="D78" s="224"/>
      <c r="E78" s="224"/>
      <c r="F78" s="224"/>
      <c r="G78" s="224"/>
      <c r="H78" s="224"/>
      <c r="I78" s="224"/>
      <c r="J78" s="224"/>
      <c r="K78" s="217">
        <v>200</v>
      </c>
      <c r="L78" s="217"/>
      <c r="M78" s="217"/>
      <c r="N78" s="217"/>
      <c r="O78" s="217"/>
      <c r="P78" s="217"/>
      <c r="Q78" s="282">
        <v>10</v>
      </c>
      <c r="R78" s="282"/>
      <c r="S78" s="282"/>
      <c r="T78" s="145">
        <f>K78*Q78</f>
        <v>2000</v>
      </c>
      <c r="U78" s="146"/>
      <c r="V78" s="146"/>
      <c r="W78" s="146"/>
    </row>
    <row r="79" spans="1:23" ht="11.25" customHeight="1" x14ac:dyDescent="0.15">
      <c r="A79" s="3"/>
      <c r="B79" s="224"/>
      <c r="C79" s="224"/>
      <c r="D79" s="224"/>
      <c r="E79" s="224"/>
      <c r="F79" s="224"/>
      <c r="G79" s="224"/>
      <c r="H79" s="224"/>
      <c r="I79" s="224"/>
      <c r="J79" s="224"/>
      <c r="K79" s="217"/>
      <c r="L79" s="217"/>
      <c r="M79" s="217"/>
      <c r="N79" s="217"/>
      <c r="O79" s="217"/>
      <c r="P79" s="217"/>
      <c r="Q79" s="282"/>
      <c r="R79" s="282"/>
      <c r="S79" s="282"/>
      <c r="T79" s="145">
        <f t="shared" ref="T79:T80" si="3">K79*Q79</f>
        <v>0</v>
      </c>
      <c r="U79" s="146"/>
      <c r="V79" s="146"/>
      <c r="W79" s="146"/>
    </row>
    <row r="80" spans="1:23" ht="11.25" customHeight="1" x14ac:dyDescent="0.15">
      <c r="A80" s="3"/>
      <c r="B80" s="224"/>
      <c r="C80" s="224"/>
      <c r="D80" s="224"/>
      <c r="E80" s="224"/>
      <c r="F80" s="224"/>
      <c r="G80" s="224"/>
      <c r="H80" s="224"/>
      <c r="I80" s="224"/>
      <c r="J80" s="224"/>
      <c r="K80" s="217"/>
      <c r="L80" s="217"/>
      <c r="M80" s="217"/>
      <c r="N80" s="217"/>
      <c r="O80" s="217"/>
      <c r="P80" s="217"/>
      <c r="Q80" s="282"/>
      <c r="R80" s="282"/>
      <c r="S80" s="282"/>
      <c r="T80" s="145">
        <f t="shared" si="3"/>
        <v>0</v>
      </c>
      <c r="U80" s="146"/>
      <c r="V80" s="146"/>
      <c r="W80" s="146"/>
    </row>
    <row r="81" spans="1:25" ht="11.25" customHeight="1" x14ac:dyDescent="0.15">
      <c r="A81" s="3"/>
      <c r="B81" s="113"/>
      <c r="C81" s="113"/>
      <c r="D81" s="113"/>
      <c r="E81" s="113"/>
      <c r="F81" s="113"/>
      <c r="G81" s="113"/>
      <c r="H81" s="113"/>
      <c r="I81" s="113"/>
      <c r="J81" s="113"/>
      <c r="K81" s="24"/>
      <c r="L81" s="24"/>
      <c r="M81" s="24"/>
      <c r="N81" s="24"/>
      <c r="O81" s="24"/>
      <c r="P81" s="24"/>
      <c r="Q81" s="146" t="s">
        <v>18</v>
      </c>
      <c r="R81" s="146"/>
      <c r="S81" s="146"/>
      <c r="T81" s="145">
        <f>SUM(T78:W80)</f>
        <v>2000</v>
      </c>
      <c r="U81" s="146"/>
      <c r="V81" s="146"/>
      <c r="W81" s="146"/>
    </row>
    <row r="82" spans="1:25" ht="8.25" customHeight="1" x14ac:dyDescent="0.15">
      <c r="A82" s="140" t="s">
        <v>143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</row>
    <row r="83" spans="1:25" ht="8.25" customHeight="1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</row>
    <row r="84" spans="1:25" x14ac:dyDescent="0.15">
      <c r="A84" s="3"/>
      <c r="B84" s="125" t="s">
        <v>30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7"/>
      <c r="Q84" s="128" t="s">
        <v>18</v>
      </c>
      <c r="R84" s="129"/>
      <c r="S84" s="130"/>
      <c r="T84" s="181">
        <f>$W87</f>
        <v>21984</v>
      </c>
      <c r="U84" s="182"/>
      <c r="V84" s="182"/>
      <c r="W84" s="37"/>
    </row>
    <row r="85" spans="1:25" ht="15" x14ac:dyDescent="0.25">
      <c r="A85" s="3"/>
      <c r="B85" s="134" t="s">
        <v>75</v>
      </c>
      <c r="C85" s="135"/>
      <c r="D85" s="135"/>
      <c r="E85" s="135"/>
      <c r="F85" s="135"/>
      <c r="G85" s="135"/>
      <c r="H85" s="136"/>
      <c r="I85" s="131" t="s">
        <v>76</v>
      </c>
      <c r="J85" s="132"/>
      <c r="K85" s="132"/>
      <c r="L85" s="132"/>
      <c r="M85" s="132"/>
      <c r="N85" s="133"/>
      <c r="O85" s="131" t="s">
        <v>77</v>
      </c>
      <c r="P85" s="132"/>
      <c r="Q85" s="132"/>
      <c r="R85" s="132"/>
      <c r="S85" s="132"/>
      <c r="T85" s="133"/>
      <c r="U85" s="131" t="s">
        <v>18</v>
      </c>
      <c r="V85" s="132"/>
      <c r="W85" s="133"/>
      <c r="Y85" s="60"/>
    </row>
    <row r="86" spans="1:25" x14ac:dyDescent="0.15">
      <c r="A86" s="3"/>
      <c r="B86" s="137"/>
      <c r="C86" s="138"/>
      <c r="D86" s="138"/>
      <c r="E86" s="138"/>
      <c r="F86" s="138"/>
      <c r="G86" s="138"/>
      <c r="H86" s="139"/>
      <c r="I86" s="131" t="s">
        <v>78</v>
      </c>
      <c r="J86" s="133"/>
      <c r="K86" s="131" t="s">
        <v>79</v>
      </c>
      <c r="L86" s="133"/>
      <c r="M86" s="131" t="s">
        <v>80</v>
      </c>
      <c r="N86" s="133"/>
      <c r="O86" s="131" t="s">
        <v>78</v>
      </c>
      <c r="P86" s="133"/>
      <c r="Q86" s="131" t="s">
        <v>79</v>
      </c>
      <c r="R86" s="133"/>
      <c r="S86" s="131" t="s">
        <v>80</v>
      </c>
      <c r="T86" s="133"/>
      <c r="U86" s="131" t="s">
        <v>81</v>
      </c>
      <c r="V86" s="133"/>
      <c r="W86" s="2" t="s">
        <v>82</v>
      </c>
    </row>
    <row r="87" spans="1:25" x14ac:dyDescent="0.15">
      <c r="A87" s="3"/>
      <c r="B87" s="131" t="str">
        <f>$A23</f>
        <v>kombi</v>
      </c>
      <c r="C87" s="132"/>
      <c r="D87" s="132"/>
      <c r="E87" s="132"/>
      <c r="F87" s="132"/>
      <c r="G87" s="132"/>
      <c r="H87" s="133"/>
      <c r="I87" s="142">
        <f>$A34</f>
        <v>4.58</v>
      </c>
      <c r="J87" s="144"/>
      <c r="K87" s="131">
        <f>$E34</f>
        <v>5</v>
      </c>
      <c r="L87" s="133"/>
      <c r="M87" s="131">
        <f>$T10</f>
        <v>120</v>
      </c>
      <c r="N87" s="133"/>
      <c r="O87" s="142">
        <f>$A34</f>
        <v>4.58</v>
      </c>
      <c r="P87" s="144"/>
      <c r="Q87" s="131">
        <f>$C34</f>
        <v>5</v>
      </c>
      <c r="R87" s="133"/>
      <c r="S87" s="131">
        <f>$T8</f>
        <v>0</v>
      </c>
      <c r="T87" s="133"/>
      <c r="U87" s="184">
        <f>W87/F9</f>
        <v>2198.4</v>
      </c>
      <c r="V87" s="185"/>
      <c r="W87" s="16">
        <f>(((M87/K87)*I87)*F8)</f>
        <v>21984</v>
      </c>
    </row>
    <row r="88" spans="1:25" x14ac:dyDescent="0.15">
      <c r="A88" s="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5" x14ac:dyDescent="0.15">
      <c r="A89" s="3"/>
      <c r="B89" s="125" t="s">
        <v>83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7"/>
      <c r="Q89" s="128" t="s">
        <v>18</v>
      </c>
      <c r="R89" s="129"/>
      <c r="S89" s="130"/>
      <c r="T89" s="283">
        <f>L109</f>
        <v>16467.68</v>
      </c>
      <c r="U89" s="284"/>
      <c r="V89" s="284"/>
      <c r="W89" s="120"/>
    </row>
    <row r="90" spans="1:25" ht="11.25" customHeight="1" x14ac:dyDescent="0.15">
      <c r="A90" s="3"/>
      <c r="B90" s="58"/>
      <c r="C90" s="58"/>
      <c r="D90" s="58"/>
      <c r="E90" s="58"/>
      <c r="F90" s="58"/>
      <c r="G90" s="58"/>
      <c r="H90" s="58"/>
      <c r="I90" s="21"/>
      <c r="J90" s="21"/>
      <c r="K90" s="22"/>
      <c r="L90" s="23"/>
      <c r="M90" s="23"/>
      <c r="N90" s="23"/>
      <c r="O90" s="24"/>
      <c r="P90" s="24"/>
      <c r="Q90" s="25"/>
      <c r="R90" s="58"/>
      <c r="S90" s="58"/>
      <c r="T90" s="58"/>
      <c r="U90" s="23"/>
      <c r="V90" s="58"/>
      <c r="W90" s="26"/>
    </row>
    <row r="91" spans="1:25" x14ac:dyDescent="0.15">
      <c r="A91" s="3"/>
      <c r="B91" s="15"/>
      <c r="C91" s="15"/>
      <c r="D91" s="15"/>
      <c r="E91" s="15"/>
      <c r="F91" s="15"/>
      <c r="G91" s="15"/>
      <c r="H91" s="15"/>
      <c r="I91" s="21"/>
      <c r="J91" s="21"/>
      <c r="K91" s="22"/>
      <c r="L91" s="23"/>
      <c r="M91" s="23"/>
      <c r="N91" s="23"/>
      <c r="O91" s="24"/>
      <c r="P91" s="24"/>
      <c r="Q91" s="25"/>
      <c r="R91" s="15"/>
      <c r="S91" s="15"/>
      <c r="T91" s="15"/>
      <c r="U91" s="23"/>
      <c r="V91" s="15"/>
      <c r="W91" s="26"/>
    </row>
    <row r="92" spans="1:25" ht="15" x14ac:dyDescent="0.25">
      <c r="A92" s="3"/>
      <c r="B92" s="236" t="s">
        <v>115</v>
      </c>
      <c r="C92" s="237"/>
      <c r="D92" s="237"/>
      <c r="E92" s="237"/>
      <c r="F92" s="237"/>
      <c r="G92" s="237"/>
      <c r="H92" s="238"/>
      <c r="I92" s="131"/>
      <c r="J92" s="132"/>
      <c r="K92" s="133"/>
      <c r="L92" s="23"/>
      <c r="M92" s="23"/>
      <c r="Q92" s="236" t="s">
        <v>151</v>
      </c>
      <c r="R92" s="237"/>
      <c r="S92" s="237"/>
      <c r="T92" s="238"/>
      <c r="U92" s="30"/>
      <c r="V92" s="31"/>
      <c r="W92" s="32"/>
      <c r="X92"/>
    </row>
    <row r="93" spans="1:25" ht="15" x14ac:dyDescent="0.25">
      <c r="A93" s="3"/>
      <c r="B93" s="166" t="s">
        <v>119</v>
      </c>
      <c r="C93" s="167"/>
      <c r="D93" s="167"/>
      <c r="E93" s="167"/>
      <c r="F93" s="167"/>
      <c r="G93" s="167"/>
      <c r="H93" s="168"/>
      <c r="I93" s="247">
        <f>I87</f>
        <v>4.58</v>
      </c>
      <c r="J93" s="247"/>
      <c r="K93" s="247"/>
      <c r="L93" s="29"/>
      <c r="M93" s="29"/>
      <c r="Q93" s="265" t="s">
        <v>153</v>
      </c>
      <c r="R93" s="266"/>
      <c r="S93" s="266"/>
      <c r="T93" s="267"/>
      <c r="U93" s="293" t="s">
        <v>154</v>
      </c>
      <c r="V93" s="294"/>
      <c r="W93" s="295"/>
      <c r="X93"/>
      <c r="Y93" s="42"/>
    </row>
    <row r="94" spans="1:25" ht="15" x14ac:dyDescent="0.25">
      <c r="A94" s="3"/>
      <c r="B94" s="166" t="s">
        <v>120</v>
      </c>
      <c r="C94" s="167"/>
      <c r="D94" s="167"/>
      <c r="E94" s="167"/>
      <c r="F94" s="167"/>
      <c r="G94" s="167"/>
      <c r="H94" s="168"/>
      <c r="I94" s="248">
        <v>2.9000000000000001E-2</v>
      </c>
      <c r="J94" s="248"/>
      <c r="K94" s="248"/>
      <c r="L94" s="29"/>
      <c r="M94" s="29"/>
      <c r="Q94" s="166" t="s">
        <v>155</v>
      </c>
      <c r="R94" s="167"/>
      <c r="S94" s="167"/>
      <c r="T94" s="168"/>
      <c r="U94" s="259">
        <f>W11</f>
        <v>24000</v>
      </c>
      <c r="V94" s="260"/>
      <c r="W94" s="261"/>
      <c r="X94"/>
      <c r="Y94" s="43"/>
    </row>
    <row r="95" spans="1:25" ht="15" x14ac:dyDescent="0.25">
      <c r="A95" s="3"/>
      <c r="B95" s="166" t="s">
        <v>116</v>
      </c>
      <c r="C95" s="167"/>
      <c r="D95" s="167"/>
      <c r="E95" s="167"/>
      <c r="F95" s="167"/>
      <c r="G95" s="167"/>
      <c r="H95" s="168"/>
      <c r="I95" s="249">
        <f>T9*F8</f>
        <v>24000</v>
      </c>
      <c r="J95" s="249"/>
      <c r="K95" s="249"/>
      <c r="L95" s="29"/>
      <c r="M95" s="29"/>
      <c r="Q95" s="265" t="s">
        <v>152</v>
      </c>
      <c r="R95" s="266"/>
      <c r="S95" s="266"/>
      <c r="T95" s="267"/>
      <c r="U95" s="290">
        <v>0.52</v>
      </c>
      <c r="V95" s="291"/>
      <c r="W95" s="292"/>
      <c r="X95"/>
      <c r="Y95" s="43"/>
    </row>
    <row r="96" spans="1:25" ht="15" x14ac:dyDescent="0.25">
      <c r="A96" s="3"/>
      <c r="B96" s="166" t="s">
        <v>117</v>
      </c>
      <c r="C96" s="167"/>
      <c r="D96" s="167"/>
      <c r="E96" s="167"/>
      <c r="F96" s="167"/>
      <c r="G96" s="167"/>
      <c r="H96" s="168"/>
      <c r="I96" s="250">
        <f>I93*I94*I95</f>
        <v>3187.6800000000003</v>
      </c>
      <c r="J96" s="250"/>
      <c r="K96" s="250"/>
      <c r="L96" s="29"/>
      <c r="M96" s="29"/>
      <c r="Q96" s="262" t="s">
        <v>156</v>
      </c>
      <c r="R96" s="263"/>
      <c r="S96" s="263"/>
      <c r="T96" s="264"/>
      <c r="U96" s="287">
        <f>U94*U95</f>
        <v>12480</v>
      </c>
      <c r="V96" s="288"/>
      <c r="W96" s="289"/>
      <c r="X96"/>
    </row>
    <row r="97" spans="1:24" ht="15" x14ac:dyDescent="0.25">
      <c r="A97" s="3"/>
      <c r="B97" s="166" t="s">
        <v>118</v>
      </c>
      <c r="C97" s="167"/>
      <c r="D97" s="167"/>
      <c r="E97" s="167"/>
      <c r="F97" s="167"/>
      <c r="G97" s="167"/>
      <c r="H97" s="168"/>
      <c r="I97" s="251">
        <f>I96/(T9*F8)</f>
        <v>0.13282000000000002</v>
      </c>
      <c r="J97" s="251"/>
      <c r="K97" s="251"/>
      <c r="L97" s="29"/>
      <c r="M97" s="29"/>
      <c r="Q97"/>
      <c r="R97"/>
      <c r="S97"/>
      <c r="T97"/>
      <c r="U97"/>
      <c r="V97"/>
      <c r="W97"/>
      <c r="X97"/>
    </row>
    <row r="98" spans="1:24" ht="15" x14ac:dyDescent="0.25">
      <c r="A98" s="3"/>
      <c r="B98" s="27"/>
      <c r="C98" s="27"/>
      <c r="D98" s="27"/>
      <c r="E98" s="27"/>
      <c r="F98" s="27"/>
      <c r="G98" s="27"/>
      <c r="H98" s="27"/>
      <c r="I98" s="21"/>
      <c r="J98" s="21"/>
      <c r="K98" s="22"/>
      <c r="L98" s="23"/>
      <c r="M98" s="23"/>
      <c r="U98"/>
      <c r="V98"/>
      <c r="W98"/>
      <c r="X98"/>
    </row>
    <row r="99" spans="1:24" ht="15" customHeight="1" x14ac:dyDescent="0.25">
      <c r="A99" s="3"/>
      <c r="B99" s="169" t="s">
        <v>121</v>
      </c>
      <c r="C99" s="170"/>
      <c r="D99" s="170"/>
      <c r="E99" s="170"/>
      <c r="F99" s="170"/>
      <c r="G99" s="170"/>
      <c r="H99" s="171"/>
      <c r="I99" s="281" t="s">
        <v>122</v>
      </c>
      <c r="J99" s="281"/>
      <c r="K99" s="281"/>
      <c r="L99" s="274" t="s">
        <v>123</v>
      </c>
      <c r="M99" s="274"/>
      <c r="N99" s="274"/>
      <c r="O99" s="274"/>
      <c r="P99"/>
      <c r="Q99"/>
      <c r="R99"/>
      <c r="S99"/>
      <c r="T99"/>
      <c r="U99"/>
      <c r="V99"/>
      <c r="W99"/>
      <c r="X99"/>
    </row>
    <row r="100" spans="1:24" ht="15" x14ac:dyDescent="0.25">
      <c r="A100" s="3"/>
      <c r="B100" s="253" t="s">
        <v>124</v>
      </c>
      <c r="C100" s="254"/>
      <c r="D100" s="254"/>
      <c r="E100" s="254"/>
      <c r="F100" s="254"/>
      <c r="G100" s="254"/>
      <c r="H100" s="255"/>
      <c r="I100" s="277">
        <v>4</v>
      </c>
      <c r="J100" s="277"/>
      <c r="K100" s="277"/>
      <c r="L100" s="277">
        <v>2</v>
      </c>
      <c r="M100" s="277"/>
      <c r="N100" s="277"/>
      <c r="O100" s="277"/>
      <c r="P100"/>
      <c r="Q100"/>
      <c r="R100"/>
      <c r="S100"/>
      <c r="T100"/>
      <c r="U100"/>
      <c r="V100"/>
      <c r="W100"/>
      <c r="X100"/>
    </row>
    <row r="101" spans="1:24" ht="15" x14ac:dyDescent="0.25">
      <c r="A101" s="3"/>
      <c r="B101" s="253" t="s">
        <v>125</v>
      </c>
      <c r="C101" s="254"/>
      <c r="D101" s="254"/>
      <c r="E101" s="254"/>
      <c r="F101" s="254"/>
      <c r="G101" s="254"/>
      <c r="H101" s="255"/>
      <c r="I101" s="276">
        <v>50000</v>
      </c>
      <c r="J101" s="276"/>
      <c r="K101" s="276"/>
      <c r="L101" s="276">
        <v>40000</v>
      </c>
      <c r="M101" s="276"/>
      <c r="N101" s="276"/>
      <c r="O101" s="276"/>
      <c r="P101"/>
      <c r="Q101"/>
      <c r="R101"/>
      <c r="S101"/>
      <c r="T101"/>
      <c r="U101"/>
      <c r="V101"/>
      <c r="W101"/>
      <c r="X101"/>
    </row>
    <row r="102" spans="1:24" ht="15" customHeight="1" x14ac:dyDescent="0.25">
      <c r="A102" s="3"/>
      <c r="B102" s="253" t="s">
        <v>126</v>
      </c>
      <c r="C102" s="254"/>
      <c r="D102" s="254"/>
      <c r="E102" s="254"/>
      <c r="F102" s="254"/>
      <c r="G102" s="254"/>
      <c r="H102" s="255"/>
      <c r="I102" s="275">
        <v>350</v>
      </c>
      <c r="J102" s="275"/>
      <c r="K102" s="275"/>
      <c r="L102" s="275">
        <v>200</v>
      </c>
      <c r="M102" s="275"/>
      <c r="N102" s="275"/>
      <c r="O102" s="275"/>
      <c r="P102" s="25"/>
      <c r="Q102"/>
      <c r="R102"/>
      <c r="S102"/>
      <c r="T102"/>
      <c r="U102"/>
      <c r="V102"/>
      <c r="W102"/>
    </row>
    <row r="103" spans="1:24" ht="15" customHeight="1" x14ac:dyDescent="0.25">
      <c r="A103" s="3"/>
      <c r="B103" s="253" t="s">
        <v>114</v>
      </c>
      <c r="C103" s="254"/>
      <c r="D103" s="254"/>
      <c r="E103" s="254"/>
      <c r="F103" s="254"/>
      <c r="G103" s="254"/>
      <c r="H103" s="255"/>
      <c r="I103" s="252">
        <f>I102*I100</f>
        <v>1400</v>
      </c>
      <c r="J103" s="252"/>
      <c r="K103" s="252"/>
      <c r="L103" s="252">
        <f>L102*(L100*I100)</f>
        <v>1600</v>
      </c>
      <c r="M103" s="252"/>
      <c r="N103" s="252"/>
      <c r="O103" s="252"/>
      <c r="P103" s="24"/>
      <c r="Q103"/>
      <c r="R103"/>
      <c r="S103"/>
      <c r="T103"/>
      <c r="U103"/>
      <c r="V103"/>
      <c r="W103"/>
    </row>
    <row r="104" spans="1:24" ht="15" customHeight="1" x14ac:dyDescent="0.15">
      <c r="A104" s="3"/>
      <c r="B104" s="256" t="s">
        <v>127</v>
      </c>
      <c r="C104" s="257"/>
      <c r="D104" s="257"/>
      <c r="E104" s="257"/>
      <c r="F104" s="257"/>
      <c r="G104" s="257"/>
      <c r="H104" s="257"/>
      <c r="I104" s="257"/>
      <c r="J104" s="257"/>
      <c r="K104" s="258"/>
      <c r="L104" s="280">
        <f>L100*I100</f>
        <v>8</v>
      </c>
      <c r="M104" s="280"/>
      <c r="N104" s="280"/>
      <c r="O104" s="280"/>
      <c r="P104" s="24"/>
      <c r="Q104" s="25"/>
      <c r="R104" s="15"/>
      <c r="S104" s="15"/>
      <c r="T104" s="15"/>
      <c r="U104" s="23"/>
      <c r="V104" s="15"/>
      <c r="W104" s="26"/>
    </row>
    <row r="105" spans="1:24" ht="15" customHeight="1" x14ac:dyDescent="0.15">
      <c r="A105" s="3"/>
      <c r="B105" s="256" t="s">
        <v>128</v>
      </c>
      <c r="C105" s="257"/>
      <c r="D105" s="257"/>
      <c r="E105" s="257"/>
      <c r="F105" s="257"/>
      <c r="G105" s="257"/>
      <c r="H105" s="257"/>
      <c r="I105" s="257"/>
      <c r="J105" s="257"/>
      <c r="K105" s="258"/>
      <c r="L105" s="279">
        <f>I101+(L101*L100)</f>
        <v>130000</v>
      </c>
      <c r="M105" s="279"/>
      <c r="N105" s="279"/>
      <c r="O105" s="279"/>
      <c r="P105" s="24"/>
      <c r="Q105" s="25"/>
      <c r="R105" s="15"/>
      <c r="S105" s="15"/>
      <c r="T105" s="15"/>
      <c r="U105" s="23"/>
      <c r="V105" s="15"/>
      <c r="W105" s="26"/>
    </row>
    <row r="106" spans="1:24" ht="15" customHeight="1" x14ac:dyDescent="0.15">
      <c r="A106" s="3"/>
      <c r="B106" s="256" t="s">
        <v>129</v>
      </c>
      <c r="C106" s="257"/>
      <c r="D106" s="257"/>
      <c r="E106" s="257"/>
      <c r="F106" s="257"/>
      <c r="G106" s="257"/>
      <c r="H106" s="257"/>
      <c r="I106" s="257"/>
      <c r="J106" s="257"/>
      <c r="K106" s="258"/>
      <c r="L106" s="278">
        <f>(I103+L103)/(I101+L101)</f>
        <v>3.3333333333333333E-2</v>
      </c>
      <c r="M106" s="278"/>
      <c r="N106" s="278"/>
      <c r="O106" s="278"/>
      <c r="P106" s="24"/>
      <c r="Q106" s="25"/>
      <c r="R106" s="15"/>
      <c r="S106" s="15"/>
      <c r="T106" s="15"/>
      <c r="U106" s="23"/>
      <c r="V106" s="15"/>
      <c r="W106" s="26"/>
    </row>
    <row r="107" spans="1:24" ht="15" customHeight="1" x14ac:dyDescent="0.15">
      <c r="A107" s="3"/>
      <c r="B107" s="256" t="s">
        <v>130</v>
      </c>
      <c r="C107" s="257"/>
      <c r="D107" s="257"/>
      <c r="E107" s="257"/>
      <c r="F107" s="257"/>
      <c r="G107" s="257"/>
      <c r="H107" s="257"/>
      <c r="I107" s="257"/>
      <c r="J107" s="257"/>
      <c r="K107" s="258"/>
      <c r="L107" s="278">
        <f>L106*$W$11</f>
        <v>800</v>
      </c>
      <c r="M107" s="278"/>
      <c r="N107" s="278"/>
      <c r="O107" s="278"/>
      <c r="P107" s="24"/>
      <c r="Q107" s="25"/>
      <c r="R107" s="15"/>
      <c r="S107" s="15"/>
      <c r="T107" s="15"/>
      <c r="U107" s="23"/>
      <c r="V107" s="15"/>
      <c r="W107" s="26"/>
    </row>
    <row r="108" spans="1:24" x14ac:dyDescent="0.15">
      <c r="A108" s="3"/>
      <c r="B108" s="15"/>
      <c r="C108" s="15"/>
      <c r="D108" s="15"/>
      <c r="E108" s="15"/>
      <c r="F108" s="15"/>
      <c r="G108" s="15"/>
      <c r="H108" s="15"/>
      <c r="I108" s="21"/>
      <c r="J108" s="21"/>
      <c r="K108" s="22"/>
      <c r="L108" s="23"/>
      <c r="M108" s="23"/>
      <c r="N108" s="23"/>
      <c r="O108" s="24"/>
      <c r="P108" s="24"/>
      <c r="Q108" s="25"/>
      <c r="R108" s="15"/>
      <c r="S108" s="15"/>
      <c r="T108" s="15"/>
      <c r="U108" s="23"/>
      <c r="V108" s="15"/>
      <c r="W108" s="26"/>
    </row>
    <row r="109" spans="1:24" ht="15" customHeight="1" x14ac:dyDescent="0.25">
      <c r="A109" s="3"/>
      <c r="B109" s="169" t="s">
        <v>132</v>
      </c>
      <c r="C109" s="170"/>
      <c r="D109" s="170"/>
      <c r="E109" s="170"/>
      <c r="F109" s="170"/>
      <c r="G109" s="170"/>
      <c r="H109" s="170"/>
      <c r="I109" s="170"/>
      <c r="J109" s="170"/>
      <c r="K109" s="171"/>
      <c r="L109" s="268">
        <f>I96+U96+L107</f>
        <v>16467.68</v>
      </c>
      <c r="M109" s="269"/>
      <c r="N109" s="269"/>
      <c r="O109" s="270"/>
      <c r="P109" s="24"/>
      <c r="Q109" s="25"/>
      <c r="R109" s="28"/>
      <c r="S109" s="15"/>
      <c r="T109" s="15"/>
      <c r="U109" s="23"/>
      <c r="V109" s="15"/>
      <c r="W109" s="26"/>
    </row>
    <row r="110" spans="1:24" ht="8.25" customHeight="1" x14ac:dyDescent="0.15">
      <c r="A110" s="3"/>
      <c r="B110" s="169" t="s">
        <v>133</v>
      </c>
      <c r="C110" s="170"/>
      <c r="D110" s="170"/>
      <c r="E110" s="170"/>
      <c r="F110" s="170"/>
      <c r="G110" s="170"/>
      <c r="H110" s="170"/>
      <c r="I110" s="170"/>
      <c r="J110" s="170"/>
      <c r="K110" s="171"/>
      <c r="L110" s="163">
        <f>L109/W11</f>
        <v>0.68615333333333339</v>
      </c>
      <c r="M110" s="164"/>
      <c r="N110" s="164"/>
      <c r="O110" s="165"/>
      <c r="P110" s="24"/>
      <c r="Q110" s="25"/>
      <c r="R110" s="15"/>
      <c r="S110" s="15"/>
      <c r="T110" s="15"/>
      <c r="U110" s="23"/>
      <c r="V110" s="15"/>
      <c r="W110" s="26"/>
    </row>
    <row r="111" spans="1:24" ht="8.25" customHeight="1" x14ac:dyDescent="0.15">
      <c r="A111" s="3"/>
      <c r="B111" s="169" t="s">
        <v>134</v>
      </c>
      <c r="C111" s="170"/>
      <c r="D111" s="170"/>
      <c r="E111" s="170"/>
      <c r="F111" s="170"/>
      <c r="G111" s="170"/>
      <c r="H111" s="170"/>
      <c r="I111" s="170"/>
      <c r="J111" s="170"/>
      <c r="K111" s="171"/>
      <c r="L111" s="271">
        <f>L109/W87</f>
        <v>0.74907569141193597</v>
      </c>
      <c r="M111" s="272"/>
      <c r="N111" s="272"/>
      <c r="O111" s="273"/>
      <c r="P111" s="24"/>
      <c r="Q111" s="25"/>
      <c r="R111" s="15"/>
      <c r="S111" s="15"/>
      <c r="T111" s="15"/>
      <c r="U111" s="23"/>
      <c r="V111" s="15"/>
      <c r="W111" s="26"/>
    </row>
    <row r="113" spans="1:23" ht="8.25" customHeight="1" x14ac:dyDescent="0.15">
      <c r="A113" s="140" t="s">
        <v>145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</row>
    <row r="114" spans="1:23" ht="8.25" customHeight="1" x14ac:dyDescent="0.1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</row>
    <row r="115" spans="1:23" x14ac:dyDescent="0.1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1:23" x14ac:dyDescent="0.15">
      <c r="B116" s="125" t="s">
        <v>59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7"/>
      <c r="Q116" s="128" t="s">
        <v>18</v>
      </c>
      <c r="R116" s="129"/>
      <c r="S116" s="130"/>
      <c r="T116" s="218">
        <f>I122</f>
        <v>6697.9165022933339</v>
      </c>
      <c r="U116" s="129"/>
      <c r="V116" s="130"/>
      <c r="W116" s="4"/>
    </row>
    <row r="117" spans="1:23" ht="13.5" customHeight="1" x14ac:dyDescent="0.25">
      <c r="B117" s="151" t="s">
        <v>135</v>
      </c>
      <c r="C117" s="152"/>
      <c r="D117" s="152"/>
      <c r="E117" s="152"/>
      <c r="F117" s="152"/>
      <c r="G117" s="152"/>
      <c r="H117" s="153"/>
      <c r="I117" s="131" t="s">
        <v>96</v>
      </c>
      <c r="J117" s="133"/>
      <c r="K117"/>
      <c r="L117"/>
      <c r="M117"/>
      <c r="N117"/>
      <c r="O117"/>
      <c r="P117"/>
      <c r="Q117"/>
      <c r="R117"/>
      <c r="S117"/>
      <c r="T117" s="285"/>
      <c r="U117" s="285"/>
      <c r="V117" s="285"/>
      <c r="W117"/>
    </row>
    <row r="118" spans="1:23" ht="9.75" customHeight="1" x14ac:dyDescent="0.25">
      <c r="B118" s="131" t="s">
        <v>136</v>
      </c>
      <c r="C118" s="132"/>
      <c r="D118" s="132"/>
      <c r="E118" s="132"/>
      <c r="F118" s="132"/>
      <c r="G118" s="132"/>
      <c r="H118" s="133"/>
      <c r="I118" s="219">
        <f>V44+T48+T53+T57+T63+T67+T73+T76</f>
        <v>28527.485022933331</v>
      </c>
      <c r="J118" s="14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15">
      <c r="B119" s="131" t="s">
        <v>137</v>
      </c>
      <c r="C119" s="132"/>
      <c r="D119" s="132"/>
      <c r="E119" s="132"/>
      <c r="F119" s="132"/>
      <c r="G119" s="132"/>
      <c r="H119" s="133"/>
      <c r="I119" s="219">
        <f>T84+T89</f>
        <v>38451.68</v>
      </c>
      <c r="J119" s="148"/>
    </row>
    <row r="120" spans="1:23" x14ac:dyDescent="0.15">
      <c r="B120" s="131" t="s">
        <v>138</v>
      </c>
      <c r="C120" s="132"/>
      <c r="D120" s="132"/>
      <c r="E120" s="132"/>
      <c r="F120" s="132"/>
      <c r="G120" s="132"/>
      <c r="H120" s="133"/>
      <c r="I120" s="219">
        <f>I119+I118</f>
        <v>66979.165022933332</v>
      </c>
      <c r="J120" s="148"/>
    </row>
    <row r="121" spans="1:23" x14ac:dyDescent="0.15">
      <c r="B121" s="131" t="s">
        <v>139</v>
      </c>
      <c r="C121" s="132"/>
      <c r="D121" s="132"/>
      <c r="E121" s="132"/>
      <c r="F121" s="132"/>
      <c r="G121" s="132"/>
      <c r="H121" s="133"/>
      <c r="I121" s="286">
        <v>0.1</v>
      </c>
      <c r="J121" s="286"/>
    </row>
    <row r="122" spans="1:23" x14ac:dyDescent="0.15">
      <c r="B122" s="131" t="s">
        <v>140</v>
      </c>
      <c r="C122" s="132"/>
      <c r="D122" s="132"/>
      <c r="E122" s="132"/>
      <c r="F122" s="132"/>
      <c r="G122" s="132"/>
      <c r="H122" s="133"/>
      <c r="I122" s="163">
        <f>I120*I121</f>
        <v>6697.9165022933339</v>
      </c>
      <c r="J122" s="165"/>
    </row>
    <row r="123" spans="1:23" x14ac:dyDescent="0.15">
      <c r="B123" s="131" t="s">
        <v>141</v>
      </c>
      <c r="C123" s="132"/>
      <c r="D123" s="132"/>
      <c r="E123" s="132"/>
      <c r="F123" s="132"/>
      <c r="G123" s="132"/>
      <c r="H123" s="133"/>
      <c r="I123" s="147">
        <f>I122/W11</f>
        <v>0.27907985426222226</v>
      </c>
      <c r="J123" s="147"/>
    </row>
    <row r="126" spans="1:23" ht="15" x14ac:dyDescent="0.25">
      <c r="A126" s="202"/>
      <c r="B126" s="202"/>
      <c r="C126" s="202"/>
      <c r="D126" s="203" t="s">
        <v>11</v>
      </c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</row>
    <row r="127" spans="1:23" ht="10.5" x14ac:dyDescent="0.15">
      <c r="A127" s="202"/>
      <c r="B127" s="202"/>
      <c r="C127" s="202"/>
      <c r="D127" s="204" t="s">
        <v>12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</row>
    <row r="128" spans="1:23" ht="10.5" x14ac:dyDescent="0.15">
      <c r="A128" s="124"/>
      <c r="B128" s="124"/>
      <c r="C128" s="124"/>
      <c r="D128" s="205" t="s">
        <v>13</v>
      </c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</row>
    <row r="130" spans="1:23" ht="10.5" x14ac:dyDescent="0.15">
      <c r="A130" s="5" t="s">
        <v>0</v>
      </c>
      <c r="B130" s="6">
        <f>$B4</f>
        <v>6</v>
      </c>
      <c r="C130" s="206" t="str">
        <f>$C4</f>
        <v xml:space="preserve">Itinerário A (o horário de início do roteiro deve atender a necessidade dos alunos das Escolas Estaduais que deverão estar em frente a EMEF Venceslau Pinheiro às 6h e 25min, onde embarcam no ônibus que os conduzirá às Escolas Getúlio Vargas na localidade de Pontão do Buenos e Agostinha Dill, na cidade) 
Prefeitura – Vila Esquina Beck – Fazenda Ramada – EMEF Venceslau Pinheiro  
Início da Manhã: Saída da Prefeitura Municipal seguindo até a EMEF Venceslau Pinheiro (linha Esq. Beck) deslocando-se pelas seguintes propriedades rurais: Tambo do sr. João Herculano - Granja sr. João Herculano - Adriano Cesar – Palharini – Granja Velha – Ardengui – Balança do sr. João Herculano – Adão Chagas em direção à EMEF Venceslau Pinheiro seguindo até a propriedade do sr. Meggiolaro – retornando para a EMEF Venceslau Pinheiro (13 pontos de parada)
Final da Manhã: saída da EMEF Venceslau Pinheiro seguindo até a propriedade do sr. Meggiolaro – retornando para a EMEF Venceslau Pinheiro seguindo para as propriedades: Tambo do sr. João Herculano - Granja sr. João Herculano - Adriano Cesar – Palharini – Granja Velha – Ardengui – Balança do sr. João Herculano – Adão Chagas em direção à EMEF Venceslau Pinheiro retornando para a Prefeitura Municipal de Condor.
Total do itinerário: 120 km diários 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7"/>
    </row>
    <row r="131" spans="1:23" ht="9" x14ac:dyDescent="0.15">
      <c r="A131" s="210" t="s">
        <v>8</v>
      </c>
      <c r="B131" s="211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9"/>
    </row>
    <row r="133" spans="1:23" ht="8.25" customHeight="1" x14ac:dyDescent="0.15">
      <c r="A133" s="212" t="s">
        <v>100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</row>
    <row r="134" spans="1:23" ht="8.25" customHeight="1" x14ac:dyDescent="0.1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</row>
    <row r="135" spans="1:23" x14ac:dyDescent="0.15">
      <c r="A135" s="214" t="s">
        <v>101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6"/>
      <c r="O135" s="214" t="s">
        <v>43</v>
      </c>
      <c r="P135" s="215"/>
      <c r="Q135" s="215"/>
      <c r="R135" s="215"/>
      <c r="S135" s="215"/>
      <c r="T135" s="216"/>
      <c r="U135" s="214" t="s">
        <v>102</v>
      </c>
      <c r="V135" s="215"/>
      <c r="W135" s="216"/>
    </row>
    <row r="136" spans="1:23" x14ac:dyDescent="0.15">
      <c r="A136" s="151" t="s">
        <v>33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3"/>
      <c r="O136" s="192">
        <f>$V44</f>
        <v>0</v>
      </c>
      <c r="P136" s="192"/>
      <c r="Q136" s="192"/>
      <c r="R136" s="192"/>
      <c r="S136" s="192"/>
      <c r="T136" s="192"/>
      <c r="U136" s="156">
        <f>O136/$O$150</f>
        <v>0</v>
      </c>
      <c r="V136" s="156"/>
      <c r="W136" s="156"/>
    </row>
    <row r="137" spans="1:23" x14ac:dyDescent="0.15">
      <c r="A137" s="17" t="s">
        <v>146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42">
        <f>T48</f>
        <v>920.83333333333326</v>
      </c>
      <c r="P137" s="143"/>
      <c r="Q137" s="143"/>
      <c r="R137" s="143"/>
      <c r="S137" s="143"/>
      <c r="T137" s="144"/>
      <c r="U137" s="156">
        <f t="shared" ref="U137:U139" si="4">O137/$O$150</f>
        <v>1.1748339041319949E-2</v>
      </c>
      <c r="V137" s="156"/>
      <c r="W137" s="156"/>
    </row>
    <row r="138" spans="1:23" x14ac:dyDescent="0.15">
      <c r="A138" s="151" t="s">
        <v>32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3"/>
      <c r="O138" s="189">
        <f>$T53</f>
        <v>137.94</v>
      </c>
      <c r="P138" s="190"/>
      <c r="Q138" s="190"/>
      <c r="R138" s="190"/>
      <c r="S138" s="190"/>
      <c r="T138" s="191"/>
      <c r="U138" s="156">
        <f t="shared" si="4"/>
        <v>1.7598905564086957E-3</v>
      </c>
      <c r="V138" s="156"/>
      <c r="W138" s="156"/>
    </row>
    <row r="139" spans="1:23" x14ac:dyDescent="0.15">
      <c r="A139" s="151" t="s">
        <v>38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3"/>
      <c r="O139" s="189">
        <f>$T57</f>
        <v>548.08999999999992</v>
      </c>
      <c r="P139" s="190"/>
      <c r="Q139" s="190"/>
      <c r="R139" s="190"/>
      <c r="S139" s="190"/>
      <c r="T139" s="191"/>
      <c r="U139" s="156">
        <f t="shared" si="4"/>
        <v>6.9927389811660278E-3</v>
      </c>
      <c r="V139" s="156"/>
      <c r="W139" s="156"/>
    </row>
    <row r="140" spans="1:23" x14ac:dyDescent="0.15">
      <c r="A140" s="114" t="s">
        <v>190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6"/>
      <c r="O140" s="142">
        <f>T76</f>
        <v>2000</v>
      </c>
      <c r="P140" s="143"/>
      <c r="Q140" s="143"/>
      <c r="R140" s="143"/>
      <c r="S140" s="143"/>
      <c r="T140" s="144"/>
      <c r="U140" s="156">
        <f t="shared" ref="U140:U151" si="5">O140/$O$150</f>
        <v>2.5516754478884962E-2</v>
      </c>
      <c r="V140" s="156"/>
      <c r="W140" s="156"/>
    </row>
    <row r="141" spans="1:23" x14ac:dyDescent="0.15">
      <c r="A141" s="151" t="s">
        <v>30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3"/>
      <c r="O141" s="192">
        <f>$T84</f>
        <v>21984</v>
      </c>
      <c r="P141" s="192"/>
      <c r="Q141" s="192"/>
      <c r="R141" s="192"/>
      <c r="S141" s="192"/>
      <c r="T141" s="192"/>
      <c r="U141" s="156">
        <f t="shared" si="5"/>
        <v>0.2804801652319035</v>
      </c>
      <c r="V141" s="156"/>
      <c r="W141" s="156"/>
    </row>
    <row r="142" spans="1:23" x14ac:dyDescent="0.15">
      <c r="A142" s="151" t="s">
        <v>83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3"/>
      <c r="O142" s="189">
        <f>L109</f>
        <v>16467.68</v>
      </c>
      <c r="P142" s="190"/>
      <c r="Q142" s="190"/>
      <c r="R142" s="190"/>
      <c r="S142" s="190"/>
      <c r="T142" s="191"/>
      <c r="U142" s="156">
        <f t="shared" si="5"/>
        <v>0.21010087369842215</v>
      </c>
      <c r="V142" s="156"/>
      <c r="W142" s="156"/>
    </row>
    <row r="143" spans="1:23" x14ac:dyDescent="0.15">
      <c r="A143" s="199" t="s">
        <v>84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1"/>
      <c r="O143" s="186">
        <f>$T63</f>
        <v>330.9</v>
      </c>
      <c r="P143" s="187"/>
      <c r="Q143" s="187"/>
      <c r="R143" s="187"/>
      <c r="S143" s="187"/>
      <c r="T143" s="188"/>
      <c r="U143" s="156">
        <f t="shared" si="5"/>
        <v>4.2217470285315162E-3</v>
      </c>
      <c r="V143" s="156"/>
      <c r="W143" s="156"/>
    </row>
    <row r="144" spans="1:23" x14ac:dyDescent="0.15">
      <c r="A144" s="151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3"/>
      <c r="O144" s="192">
        <f>$T67</f>
        <v>21615.721689599999</v>
      </c>
      <c r="P144" s="192"/>
      <c r="Q144" s="192"/>
      <c r="R144" s="192"/>
      <c r="S144" s="192"/>
      <c r="T144" s="192"/>
      <c r="U144" s="156">
        <f t="shared" si="5"/>
        <v>0.27578153161871577</v>
      </c>
      <c r="V144" s="156"/>
      <c r="W144" s="156"/>
    </row>
    <row r="145" spans="1:23" x14ac:dyDescent="0.15">
      <c r="A145" s="151" t="s">
        <v>104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3"/>
      <c r="O145" s="189">
        <f>$A38</f>
        <v>2974</v>
      </c>
      <c r="P145" s="190"/>
      <c r="Q145" s="190"/>
      <c r="R145" s="190"/>
      <c r="S145" s="190"/>
      <c r="T145" s="191"/>
      <c r="U145" s="156">
        <f t="shared" si="5"/>
        <v>3.794341391010194E-2</v>
      </c>
      <c r="V145" s="156"/>
      <c r="W145" s="156"/>
    </row>
    <row r="146" spans="1:23" x14ac:dyDescent="0.15">
      <c r="A146" s="151" t="s">
        <v>105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3"/>
      <c r="O146" s="189">
        <v>0</v>
      </c>
      <c r="P146" s="190"/>
      <c r="Q146" s="190"/>
      <c r="R146" s="190"/>
      <c r="S146" s="190"/>
      <c r="T146" s="191"/>
      <c r="U146" s="156">
        <f t="shared" si="5"/>
        <v>0</v>
      </c>
      <c r="V146" s="156"/>
      <c r="W146" s="156"/>
    </row>
    <row r="147" spans="1:23" x14ac:dyDescent="0.15">
      <c r="A147" s="151" t="s">
        <v>59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3"/>
      <c r="O147" s="186">
        <f>$I122</f>
        <v>6697.9165022933339</v>
      </c>
      <c r="P147" s="187"/>
      <c r="Q147" s="187"/>
      <c r="R147" s="187"/>
      <c r="S147" s="187"/>
      <c r="T147" s="188"/>
      <c r="U147" s="156">
        <f t="shared" si="5"/>
        <v>8.5454545454545464E-2</v>
      </c>
      <c r="V147" s="156"/>
      <c r="W147" s="156"/>
    </row>
    <row r="148" spans="1:23" x14ac:dyDescent="0.15">
      <c r="A148" s="151" t="s">
        <v>107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3"/>
      <c r="O148" s="189">
        <f>SUM(O136:T147)</f>
        <v>73677.081525226662</v>
      </c>
      <c r="P148" s="190"/>
      <c r="Q148" s="190"/>
      <c r="R148" s="190"/>
      <c r="S148" s="190"/>
      <c r="T148" s="191"/>
      <c r="U148" s="156">
        <f t="shared" si="5"/>
        <v>0.94</v>
      </c>
      <c r="V148" s="156"/>
      <c r="W148" s="156"/>
    </row>
    <row r="149" spans="1:23" x14ac:dyDescent="0.15">
      <c r="A149" s="151" t="s">
        <v>106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3"/>
      <c r="O149" s="192">
        <f>O151*0.06</f>
        <v>4702.7924377804256</v>
      </c>
      <c r="P149" s="192"/>
      <c r="Q149" s="192"/>
      <c r="R149" s="192"/>
      <c r="S149" s="192"/>
      <c r="T149" s="192"/>
      <c r="U149" s="156">
        <f t="shared" si="5"/>
        <v>6.0000000000000005E-2</v>
      </c>
      <c r="V149" s="156"/>
      <c r="W149" s="156"/>
    </row>
    <row r="150" spans="1:23" x14ac:dyDescent="0.15">
      <c r="A150" s="151" t="s">
        <v>108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3"/>
      <c r="O150" s="189">
        <f>O148+O149</f>
        <v>78379.873963007092</v>
      </c>
      <c r="P150" s="190"/>
      <c r="Q150" s="190"/>
      <c r="R150" s="190"/>
      <c r="S150" s="190"/>
      <c r="T150" s="191"/>
      <c r="U150" s="156">
        <f t="shared" si="5"/>
        <v>1</v>
      </c>
      <c r="V150" s="156"/>
      <c r="W150" s="156"/>
    </row>
    <row r="151" spans="1:23" x14ac:dyDescent="0.15">
      <c r="A151" s="151" t="s">
        <v>18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3"/>
      <c r="O151" s="189">
        <f>O148/(1-0.06)</f>
        <v>78379.873963007092</v>
      </c>
      <c r="P151" s="190"/>
      <c r="Q151" s="190"/>
      <c r="R151" s="190"/>
      <c r="S151" s="190"/>
      <c r="T151" s="191"/>
      <c r="U151" s="156">
        <f t="shared" si="5"/>
        <v>1</v>
      </c>
      <c r="V151" s="156"/>
      <c r="W151" s="156"/>
    </row>
    <row r="153" spans="1:23" x14ac:dyDescent="0.15">
      <c r="A153" s="196" t="s">
        <v>103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8"/>
      <c r="U153" s="193">
        <f>O151/(F8*T10)</f>
        <v>3.265828081791962</v>
      </c>
      <c r="V153" s="194"/>
      <c r="W153" s="195"/>
    </row>
  </sheetData>
  <mergeCells count="413">
    <mergeCell ref="O140:T140"/>
    <mergeCell ref="U140:W140"/>
    <mergeCell ref="B80:J80"/>
    <mergeCell ref="K80:P80"/>
    <mergeCell ref="Q80:S80"/>
    <mergeCell ref="T80:W80"/>
    <mergeCell ref="Q81:S81"/>
    <mergeCell ref="T81:W81"/>
    <mergeCell ref="T89:V89"/>
    <mergeCell ref="T117:V117"/>
    <mergeCell ref="B119:H119"/>
    <mergeCell ref="I119:J119"/>
    <mergeCell ref="B120:H120"/>
    <mergeCell ref="I120:J120"/>
    <mergeCell ref="I121:J121"/>
    <mergeCell ref="B121:H121"/>
    <mergeCell ref="B122:H122"/>
    <mergeCell ref="I122:J122"/>
    <mergeCell ref="B123:H123"/>
    <mergeCell ref="I123:J123"/>
    <mergeCell ref="U96:W96"/>
    <mergeCell ref="U95:W95"/>
    <mergeCell ref="U93:W93"/>
    <mergeCell ref="L110:O110"/>
    <mergeCell ref="T77:W77"/>
    <mergeCell ref="B78:J78"/>
    <mergeCell ref="K78:P78"/>
    <mergeCell ref="Q78:S78"/>
    <mergeCell ref="T78:W78"/>
    <mergeCell ref="B79:J79"/>
    <mergeCell ref="K79:P79"/>
    <mergeCell ref="Q79:S79"/>
    <mergeCell ref="T79:W79"/>
    <mergeCell ref="U94:W94"/>
    <mergeCell ref="Q96:T96"/>
    <mergeCell ref="Q95:T95"/>
    <mergeCell ref="Q94:T94"/>
    <mergeCell ref="L109:O109"/>
    <mergeCell ref="Q93:T93"/>
    <mergeCell ref="B111:K111"/>
    <mergeCell ref="L111:O111"/>
    <mergeCell ref="I92:K92"/>
    <mergeCell ref="Q92:T92"/>
    <mergeCell ref="L99:O99"/>
    <mergeCell ref="L103:O103"/>
    <mergeCell ref="L102:O102"/>
    <mergeCell ref="L101:O101"/>
    <mergeCell ref="L100:O100"/>
    <mergeCell ref="L107:O107"/>
    <mergeCell ref="L106:O106"/>
    <mergeCell ref="L105:O105"/>
    <mergeCell ref="L104:O104"/>
    <mergeCell ref="B99:H99"/>
    <mergeCell ref="I99:K99"/>
    <mergeCell ref="I100:K100"/>
    <mergeCell ref="I101:K101"/>
    <mergeCell ref="I102:K102"/>
    <mergeCell ref="I103:K103"/>
    <mergeCell ref="B100:H100"/>
    <mergeCell ref="B101:H101"/>
    <mergeCell ref="B103:H103"/>
    <mergeCell ref="B102:H102"/>
    <mergeCell ref="B104:K104"/>
    <mergeCell ref="B105:K105"/>
    <mergeCell ref="B106:K106"/>
    <mergeCell ref="B107:K107"/>
    <mergeCell ref="B97:H97"/>
    <mergeCell ref="I93:K93"/>
    <mergeCell ref="I94:K94"/>
    <mergeCell ref="I95:K95"/>
    <mergeCell ref="I96:K96"/>
    <mergeCell ref="I97:K97"/>
    <mergeCell ref="B94:H94"/>
    <mergeCell ref="B95:H95"/>
    <mergeCell ref="B96:H96"/>
    <mergeCell ref="A12:W12"/>
    <mergeCell ref="A13:M13"/>
    <mergeCell ref="N13:W13"/>
    <mergeCell ref="A1:C3"/>
    <mergeCell ref="D1:W1"/>
    <mergeCell ref="D2:W2"/>
    <mergeCell ref="D3:W3"/>
    <mergeCell ref="A7:W7"/>
    <mergeCell ref="A6:W6"/>
    <mergeCell ref="K8:S8"/>
    <mergeCell ref="K9:S9"/>
    <mergeCell ref="K10:S10"/>
    <mergeCell ref="T8:W8"/>
    <mergeCell ref="T9:W9"/>
    <mergeCell ref="T10:W10"/>
    <mergeCell ref="A8:E8"/>
    <mergeCell ref="A9:E9"/>
    <mergeCell ref="A10:E10"/>
    <mergeCell ref="F8:J8"/>
    <mergeCell ref="F9:J9"/>
    <mergeCell ref="F10:J10"/>
    <mergeCell ref="A5:B5"/>
    <mergeCell ref="C4:W5"/>
    <mergeCell ref="K11:S11"/>
    <mergeCell ref="U14:V14"/>
    <mergeCell ref="N15:R15"/>
    <mergeCell ref="N16:R16"/>
    <mergeCell ref="N17:R17"/>
    <mergeCell ref="H18:I19"/>
    <mergeCell ref="J18:K19"/>
    <mergeCell ref="J15:K15"/>
    <mergeCell ref="J16:K16"/>
    <mergeCell ref="B92:H92"/>
    <mergeCell ref="U15:V15"/>
    <mergeCell ref="U16:V16"/>
    <mergeCell ref="U17:V17"/>
    <mergeCell ref="L16:M16"/>
    <mergeCell ref="U18:V18"/>
    <mergeCell ref="N18:R18"/>
    <mergeCell ref="A14:E14"/>
    <mergeCell ref="A15:E19"/>
    <mergeCell ref="F14:G14"/>
    <mergeCell ref="H14:I14"/>
    <mergeCell ref="J14:K14"/>
    <mergeCell ref="L14:M14"/>
    <mergeCell ref="F15:G15"/>
    <mergeCell ref="F16:G16"/>
    <mergeCell ref="N14:R14"/>
    <mergeCell ref="S14:T14"/>
    <mergeCell ref="N19:R19"/>
    <mergeCell ref="S19:V19"/>
    <mergeCell ref="P23:S23"/>
    <mergeCell ref="T22:W22"/>
    <mergeCell ref="T23:W23"/>
    <mergeCell ref="L18:M19"/>
    <mergeCell ref="H17:I17"/>
    <mergeCell ref="H16:I16"/>
    <mergeCell ref="H15:I15"/>
    <mergeCell ref="A20:W20"/>
    <mergeCell ref="A21:W21"/>
    <mergeCell ref="A22:G22"/>
    <mergeCell ref="A23:G23"/>
    <mergeCell ref="H22:K22"/>
    <mergeCell ref="H23:K23"/>
    <mergeCell ref="L22:O22"/>
    <mergeCell ref="L23:O23"/>
    <mergeCell ref="P22:S22"/>
    <mergeCell ref="J17:K17"/>
    <mergeCell ref="L15:M15"/>
    <mergeCell ref="S15:T15"/>
    <mergeCell ref="S16:T16"/>
    <mergeCell ref="S17:T17"/>
    <mergeCell ref="A24:W24"/>
    <mergeCell ref="A25:W25"/>
    <mergeCell ref="A26:B28"/>
    <mergeCell ref="C26:F28"/>
    <mergeCell ref="G26:I28"/>
    <mergeCell ref="J26:K28"/>
    <mergeCell ref="L26:M28"/>
    <mergeCell ref="P28:Q28"/>
    <mergeCell ref="R28:S28"/>
    <mergeCell ref="T28:U28"/>
    <mergeCell ref="N26:W26"/>
    <mergeCell ref="N27:Q27"/>
    <mergeCell ref="R27:U27"/>
    <mergeCell ref="V27:W27"/>
    <mergeCell ref="F17:G17"/>
    <mergeCell ref="F18:G19"/>
    <mergeCell ref="L17:M17"/>
    <mergeCell ref="A30:W30"/>
    <mergeCell ref="A31:L31"/>
    <mergeCell ref="M31:M34"/>
    <mergeCell ref="N31:W31"/>
    <mergeCell ref="A32:B33"/>
    <mergeCell ref="A34:B34"/>
    <mergeCell ref="C32:G32"/>
    <mergeCell ref="H32:L32"/>
    <mergeCell ref="C33:D33"/>
    <mergeCell ref="E33:G33"/>
    <mergeCell ref="A29:B29"/>
    <mergeCell ref="C29:F29"/>
    <mergeCell ref="G29:I29"/>
    <mergeCell ref="J29:K29"/>
    <mergeCell ref="L29:M29"/>
    <mergeCell ref="N28:O28"/>
    <mergeCell ref="N29:O29"/>
    <mergeCell ref="P29:Q29"/>
    <mergeCell ref="R29:S29"/>
    <mergeCell ref="T29:U29"/>
    <mergeCell ref="S18:T18"/>
    <mergeCell ref="H36:O36"/>
    <mergeCell ref="P36:Q38"/>
    <mergeCell ref="R36:W36"/>
    <mergeCell ref="H37:J37"/>
    <mergeCell ref="K37:M37"/>
    <mergeCell ref="A35:W35"/>
    <mergeCell ref="N32:U32"/>
    <mergeCell ref="N33:U33"/>
    <mergeCell ref="N34:U34"/>
    <mergeCell ref="V32:W32"/>
    <mergeCell ref="V33:W33"/>
    <mergeCell ref="V34:W34"/>
    <mergeCell ref="E34:G34"/>
    <mergeCell ref="C34:D34"/>
    <mergeCell ref="H33:J33"/>
    <mergeCell ref="H34:J34"/>
    <mergeCell ref="K33:L33"/>
    <mergeCell ref="K34:L34"/>
    <mergeCell ref="N37:O37"/>
    <mergeCell ref="H38:J38"/>
    <mergeCell ref="K38:M38"/>
    <mergeCell ref="N38:O38"/>
    <mergeCell ref="R37:W37"/>
    <mergeCell ref="A36:E36"/>
    <mergeCell ref="B60:H60"/>
    <mergeCell ref="B61:H61"/>
    <mergeCell ref="I60:L60"/>
    <mergeCell ref="I61:L61"/>
    <mergeCell ref="I87:J87"/>
    <mergeCell ref="T63:V63"/>
    <mergeCell ref="B68:H68"/>
    <mergeCell ref="B69:H71"/>
    <mergeCell ref="I68:J68"/>
    <mergeCell ref="I69:J69"/>
    <mergeCell ref="I70:J70"/>
    <mergeCell ref="I71:J71"/>
    <mergeCell ref="Q68:T68"/>
    <mergeCell ref="M71:N71"/>
    <mergeCell ref="Q67:S67"/>
    <mergeCell ref="T67:V67"/>
    <mergeCell ref="U68:W68"/>
    <mergeCell ref="B87:H87"/>
    <mergeCell ref="B76:P76"/>
    <mergeCell ref="Q76:S76"/>
    <mergeCell ref="T76:V76"/>
    <mergeCell ref="B77:J77"/>
    <mergeCell ref="K77:P77"/>
    <mergeCell ref="Q77:S77"/>
    <mergeCell ref="A41:W41"/>
    <mergeCell ref="A40:W40"/>
    <mergeCell ref="R38:W38"/>
    <mergeCell ref="A39:X39"/>
    <mergeCell ref="B47:W47"/>
    <mergeCell ref="E46:H46"/>
    <mergeCell ref="I46:K46"/>
    <mergeCell ref="L46:Q46"/>
    <mergeCell ref="R46:W46"/>
    <mergeCell ref="B44:P44"/>
    <mergeCell ref="Q44:S44"/>
    <mergeCell ref="B45:D45"/>
    <mergeCell ref="B46:D46"/>
    <mergeCell ref="E45:H45"/>
    <mergeCell ref="I45:K45"/>
    <mergeCell ref="L45:Q45"/>
    <mergeCell ref="R45:W45"/>
    <mergeCell ref="L54:Q54"/>
    <mergeCell ref="Q53:S53"/>
    <mergeCell ref="T53:V53"/>
    <mergeCell ref="R54:W54"/>
    <mergeCell ref="R55:W55"/>
    <mergeCell ref="L55:Q55"/>
    <mergeCell ref="B54:D54"/>
    <mergeCell ref="B55:D55"/>
    <mergeCell ref="E54:H54"/>
    <mergeCell ref="E55:H55"/>
    <mergeCell ref="I54:K54"/>
    <mergeCell ref="I55:K55"/>
    <mergeCell ref="B53:P53"/>
    <mergeCell ref="A37:E37"/>
    <mergeCell ref="A38:E38"/>
    <mergeCell ref="B115:W115"/>
    <mergeCell ref="B116:P116"/>
    <mergeCell ref="Q116:S116"/>
    <mergeCell ref="T116:V116"/>
    <mergeCell ref="B117:H117"/>
    <mergeCell ref="B118:H118"/>
    <mergeCell ref="I117:J117"/>
    <mergeCell ref="I118:J118"/>
    <mergeCell ref="O68:P68"/>
    <mergeCell ref="O69:P69"/>
    <mergeCell ref="O70:P70"/>
    <mergeCell ref="B66:W66"/>
    <mergeCell ref="B67:P67"/>
    <mergeCell ref="B63:P63"/>
    <mergeCell ref="B64:H64"/>
    <mergeCell ref="B65:H65"/>
    <mergeCell ref="I64:N64"/>
    <mergeCell ref="I65:N65"/>
    <mergeCell ref="O64:T64"/>
    <mergeCell ref="O65:T65"/>
    <mergeCell ref="U64:W64"/>
    <mergeCell ref="A42:W43"/>
    <mergeCell ref="U139:W139"/>
    <mergeCell ref="O139:T139"/>
    <mergeCell ref="A139:N139"/>
    <mergeCell ref="A126:C128"/>
    <mergeCell ref="D126:W126"/>
    <mergeCell ref="D127:W127"/>
    <mergeCell ref="D128:W128"/>
    <mergeCell ref="C130:W131"/>
    <mergeCell ref="A131:B131"/>
    <mergeCell ref="A133:W134"/>
    <mergeCell ref="A136:N136"/>
    <mergeCell ref="O136:T136"/>
    <mergeCell ref="U136:W136"/>
    <mergeCell ref="A135:N135"/>
    <mergeCell ref="O135:T135"/>
    <mergeCell ref="U135:W135"/>
    <mergeCell ref="A138:N138"/>
    <mergeCell ref="O138:T138"/>
    <mergeCell ref="U138:W138"/>
    <mergeCell ref="A141:N141"/>
    <mergeCell ref="O141:T141"/>
    <mergeCell ref="U141:W141"/>
    <mergeCell ref="A142:N142"/>
    <mergeCell ref="O142:T142"/>
    <mergeCell ref="U142:W142"/>
    <mergeCell ref="A143:N143"/>
    <mergeCell ref="O143:T143"/>
    <mergeCell ref="U143:W143"/>
    <mergeCell ref="U153:W153"/>
    <mergeCell ref="A153:T153"/>
    <mergeCell ref="A148:N148"/>
    <mergeCell ref="O148:T148"/>
    <mergeCell ref="U148:W148"/>
    <mergeCell ref="A150:N150"/>
    <mergeCell ref="O150:T150"/>
    <mergeCell ref="U150:W150"/>
    <mergeCell ref="A149:N149"/>
    <mergeCell ref="O149:T149"/>
    <mergeCell ref="U149:W149"/>
    <mergeCell ref="A147:N147"/>
    <mergeCell ref="O147:T147"/>
    <mergeCell ref="U147:W147"/>
    <mergeCell ref="A151:N151"/>
    <mergeCell ref="O151:T151"/>
    <mergeCell ref="U151:W151"/>
    <mergeCell ref="A144:N144"/>
    <mergeCell ref="O144:T144"/>
    <mergeCell ref="U144:W144"/>
    <mergeCell ref="A145:N145"/>
    <mergeCell ref="O145:T145"/>
    <mergeCell ref="U145:W145"/>
    <mergeCell ref="A146:N146"/>
    <mergeCell ref="O146:T146"/>
    <mergeCell ref="U146:W146"/>
    <mergeCell ref="A113:W114"/>
    <mergeCell ref="O137:T137"/>
    <mergeCell ref="U137:W137"/>
    <mergeCell ref="B51:I51"/>
    <mergeCell ref="B50:I50"/>
    <mergeCell ref="B49:I49"/>
    <mergeCell ref="J51:L51"/>
    <mergeCell ref="J50:L50"/>
    <mergeCell ref="J49:L49"/>
    <mergeCell ref="B93:H93"/>
    <mergeCell ref="B110:K110"/>
    <mergeCell ref="B109:K109"/>
    <mergeCell ref="B74:G74"/>
    <mergeCell ref="H74:P74"/>
    <mergeCell ref="B73:P73"/>
    <mergeCell ref="Q73:S73"/>
    <mergeCell ref="T73:V73"/>
    <mergeCell ref="T84:V84"/>
    <mergeCell ref="U87:V87"/>
    <mergeCell ref="S87:T87"/>
    <mergeCell ref="Q87:R87"/>
    <mergeCell ref="O87:P87"/>
    <mergeCell ref="M87:N87"/>
    <mergeCell ref="K87:L87"/>
    <mergeCell ref="B48:P48"/>
    <mergeCell ref="Q48:S48"/>
    <mergeCell ref="Q69:T71"/>
    <mergeCell ref="U69:W71"/>
    <mergeCell ref="K68:L68"/>
    <mergeCell ref="K69:L69"/>
    <mergeCell ref="K70:L70"/>
    <mergeCell ref="K71:L71"/>
    <mergeCell ref="M68:N68"/>
    <mergeCell ref="M69:N69"/>
    <mergeCell ref="M70:N70"/>
    <mergeCell ref="O71:P71"/>
    <mergeCell ref="T48:V48"/>
    <mergeCell ref="T57:V57"/>
    <mergeCell ref="B58:H58"/>
    <mergeCell ref="B59:H59"/>
    <mergeCell ref="M58:Q58"/>
    <mergeCell ref="M59:Q59"/>
    <mergeCell ref="R58:W58"/>
    <mergeCell ref="R59:W59"/>
    <mergeCell ref="I58:L58"/>
    <mergeCell ref="I59:L59"/>
    <mergeCell ref="U65:W65"/>
    <mergeCell ref="Q63:S63"/>
    <mergeCell ref="B56:W56"/>
    <mergeCell ref="B57:P57"/>
    <mergeCell ref="Q57:S57"/>
    <mergeCell ref="O85:T85"/>
    <mergeCell ref="U85:W85"/>
    <mergeCell ref="I86:J86"/>
    <mergeCell ref="K86:L86"/>
    <mergeCell ref="B89:P89"/>
    <mergeCell ref="Q89:S89"/>
    <mergeCell ref="M86:N86"/>
    <mergeCell ref="O86:P86"/>
    <mergeCell ref="Q86:R86"/>
    <mergeCell ref="S86:T86"/>
    <mergeCell ref="U86:V86"/>
    <mergeCell ref="B84:P84"/>
    <mergeCell ref="B85:H86"/>
    <mergeCell ref="A82:W83"/>
    <mergeCell ref="B88:W88"/>
    <mergeCell ref="Q84:S84"/>
    <mergeCell ref="I85:N85"/>
    <mergeCell ref="M60:Q60"/>
    <mergeCell ref="M61:Q61"/>
    <mergeCell ref="R60:W60"/>
    <mergeCell ref="R61:W61"/>
  </mergeCells>
  <pageMargins left="0.51181102362204722" right="0.51181102362204722" top="0.78740157480314965" bottom="0.39370078740157483" header="0.31496062992125984" footer="0.31496062992125984"/>
  <pageSetup paperSize="9" scale="8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3"/>
  <sheetViews>
    <sheetView showGridLines="0" zoomScale="96" zoomScaleNormal="96" workbookViewId="0">
      <selection activeCell="T10" sqref="T10:W10"/>
    </sheetView>
  </sheetViews>
  <sheetFormatPr defaultRowHeight="8.25" x14ac:dyDescent="0.15"/>
  <cols>
    <col min="1" max="1" width="5.140625" style="1" customWidth="1"/>
    <col min="2" max="2" width="3.7109375" style="1" customWidth="1"/>
    <col min="3" max="3" width="2.7109375" style="1" customWidth="1"/>
    <col min="4" max="4" width="4.85546875" style="1" customWidth="1"/>
    <col min="5" max="5" width="2.7109375" style="1" customWidth="1"/>
    <col min="6" max="6" width="3.5703125" style="1" customWidth="1"/>
    <col min="7" max="7" width="4.28515625" style="1" customWidth="1"/>
    <col min="8" max="8" width="2.42578125" style="1" customWidth="1"/>
    <col min="9" max="9" width="3.42578125" style="1" customWidth="1"/>
    <col min="10" max="10" width="5.42578125" style="1" customWidth="1"/>
    <col min="11" max="11" width="4.28515625" style="1" customWidth="1"/>
    <col min="12" max="12" width="3" style="1" customWidth="1"/>
    <col min="13" max="13" width="4.140625" style="1" customWidth="1"/>
    <col min="14" max="14" width="3.85546875" style="1" customWidth="1"/>
    <col min="15" max="15" width="4.28515625" style="1" customWidth="1"/>
    <col min="16" max="16" width="3.140625" style="1" customWidth="1"/>
    <col min="17" max="17" width="4.5703125" style="1" customWidth="1"/>
    <col min="18" max="19" width="3.28515625" style="1" customWidth="1"/>
    <col min="20" max="20" width="3.140625" style="1" customWidth="1"/>
    <col min="21" max="21" width="3.85546875" style="1" customWidth="1"/>
    <col min="22" max="22" width="4.140625" style="1" customWidth="1"/>
    <col min="23" max="23" width="8.85546875" style="1" customWidth="1"/>
    <col min="24" max="16384" width="9.140625" style="1"/>
  </cols>
  <sheetData>
    <row r="1" spans="1:23" ht="15" x14ac:dyDescent="0.25">
      <c r="A1" s="202"/>
      <c r="B1" s="202"/>
      <c r="C1" s="202"/>
      <c r="D1" s="203" t="s">
        <v>11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ht="10.5" x14ac:dyDescent="0.15">
      <c r="A2" s="202"/>
      <c r="B2" s="202"/>
      <c r="C2" s="202"/>
      <c r="D2" s="204" t="s">
        <v>12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ht="17.25" customHeight="1" x14ac:dyDescent="0.15">
      <c r="A3" s="124"/>
      <c r="B3" s="124"/>
      <c r="C3" s="124"/>
      <c r="D3" s="205" t="s">
        <v>13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ht="10.5" x14ac:dyDescent="0.15">
      <c r="A4" s="5" t="s">
        <v>0</v>
      </c>
      <c r="B4" s="12">
        <v>6</v>
      </c>
      <c r="C4" s="242" t="s">
        <v>198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</row>
    <row r="5" spans="1:23" ht="81.75" customHeight="1" x14ac:dyDescent="0.15">
      <c r="A5" s="210" t="s">
        <v>8</v>
      </c>
      <c r="B5" s="211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6"/>
    </row>
    <row r="6" spans="1:23" x14ac:dyDescent="0.15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</row>
    <row r="7" spans="1:23" ht="11.25" customHeight="1" x14ac:dyDescent="0.15">
      <c r="A7" s="222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</row>
    <row r="8" spans="1:23" ht="12" customHeight="1" x14ac:dyDescent="0.15">
      <c r="A8" s="151" t="s">
        <v>1</v>
      </c>
      <c r="B8" s="152"/>
      <c r="C8" s="152"/>
      <c r="D8" s="152"/>
      <c r="E8" s="153"/>
      <c r="F8" s="232">
        <v>200</v>
      </c>
      <c r="G8" s="240"/>
      <c r="H8" s="240"/>
      <c r="I8" s="240"/>
      <c r="J8" s="233"/>
      <c r="K8" s="151" t="s">
        <v>5</v>
      </c>
      <c r="L8" s="152"/>
      <c r="M8" s="152"/>
      <c r="N8" s="152"/>
      <c r="O8" s="152"/>
      <c r="P8" s="152"/>
      <c r="Q8" s="152"/>
      <c r="R8" s="152"/>
      <c r="S8" s="153"/>
      <c r="T8" s="232">
        <v>0</v>
      </c>
      <c r="U8" s="240"/>
      <c r="V8" s="240"/>
      <c r="W8" s="233"/>
    </row>
    <row r="9" spans="1:23" ht="11.25" customHeight="1" x14ac:dyDescent="0.15">
      <c r="A9" s="151" t="s">
        <v>2</v>
      </c>
      <c r="B9" s="152"/>
      <c r="C9" s="152"/>
      <c r="D9" s="152"/>
      <c r="E9" s="153"/>
      <c r="F9" s="232">
        <v>10</v>
      </c>
      <c r="G9" s="240"/>
      <c r="H9" s="240"/>
      <c r="I9" s="240"/>
      <c r="J9" s="233"/>
      <c r="K9" s="151" t="s">
        <v>6</v>
      </c>
      <c r="L9" s="152"/>
      <c r="M9" s="152"/>
      <c r="N9" s="152"/>
      <c r="O9" s="152"/>
      <c r="P9" s="152"/>
      <c r="Q9" s="152"/>
      <c r="R9" s="152"/>
      <c r="S9" s="153"/>
      <c r="T9" s="232">
        <v>114</v>
      </c>
      <c r="U9" s="240"/>
      <c r="V9" s="240"/>
      <c r="W9" s="233"/>
    </row>
    <row r="10" spans="1:23" ht="10.5" customHeight="1" x14ac:dyDescent="0.15">
      <c r="A10" s="220" t="s">
        <v>3</v>
      </c>
      <c r="B10" s="220"/>
      <c r="C10" s="220"/>
      <c r="D10" s="220"/>
      <c r="E10" s="220"/>
      <c r="F10" s="224">
        <v>20</v>
      </c>
      <c r="G10" s="224"/>
      <c r="H10" s="224"/>
      <c r="I10" s="224"/>
      <c r="J10" s="224"/>
      <c r="K10" s="220" t="s">
        <v>7</v>
      </c>
      <c r="L10" s="220"/>
      <c r="M10" s="220"/>
      <c r="N10" s="220"/>
      <c r="O10" s="220"/>
      <c r="P10" s="220"/>
      <c r="Q10" s="220"/>
      <c r="R10" s="220"/>
      <c r="S10" s="220"/>
      <c r="T10" s="241">
        <f>SUM(T8:W9)</f>
        <v>114</v>
      </c>
      <c r="U10" s="241"/>
      <c r="V10" s="241"/>
      <c r="W10" s="241"/>
    </row>
    <row r="11" spans="1:23" ht="10.5" customHeight="1" x14ac:dyDescent="0.15">
      <c r="A11" s="27"/>
      <c r="B11" s="27"/>
      <c r="C11" s="27"/>
      <c r="D11" s="27"/>
      <c r="E11" s="27"/>
      <c r="F11" s="58"/>
      <c r="G11" s="58"/>
      <c r="H11" s="58"/>
      <c r="I11" s="58"/>
      <c r="J11" s="58"/>
      <c r="K11" s="220" t="s">
        <v>131</v>
      </c>
      <c r="L11" s="220"/>
      <c r="M11" s="220"/>
      <c r="N11" s="220"/>
      <c r="O11" s="220"/>
      <c r="P11" s="220"/>
      <c r="Q11" s="220"/>
      <c r="R11" s="220"/>
      <c r="S11" s="151"/>
      <c r="T11" s="38"/>
      <c r="U11" s="39"/>
      <c r="V11" s="39"/>
      <c r="W11" s="40">
        <f>T10*F8</f>
        <v>22800</v>
      </c>
    </row>
    <row r="12" spans="1:23" ht="6.75" customHeight="1" x14ac:dyDescent="0.1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7" customFormat="1" ht="12.75" customHeight="1" x14ac:dyDescent="0.25">
      <c r="A13" s="214" t="s">
        <v>9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6"/>
      <c r="N13" s="214" t="s">
        <v>10</v>
      </c>
      <c r="O13" s="215"/>
      <c r="P13" s="215"/>
      <c r="Q13" s="215"/>
      <c r="R13" s="215"/>
      <c r="S13" s="215"/>
      <c r="T13" s="215"/>
      <c r="U13" s="215"/>
      <c r="V13" s="215"/>
      <c r="W13" s="216"/>
    </row>
    <row r="14" spans="1:23" x14ac:dyDescent="0.15">
      <c r="A14" s="131" t="s">
        <v>14</v>
      </c>
      <c r="B14" s="132"/>
      <c r="C14" s="132"/>
      <c r="D14" s="132"/>
      <c r="E14" s="133"/>
      <c r="F14" s="131" t="s">
        <v>15</v>
      </c>
      <c r="G14" s="133"/>
      <c r="H14" s="131" t="s">
        <v>16</v>
      </c>
      <c r="I14" s="133"/>
      <c r="J14" s="131" t="s">
        <v>17</v>
      </c>
      <c r="K14" s="133"/>
      <c r="L14" s="131" t="s">
        <v>18</v>
      </c>
      <c r="M14" s="133"/>
      <c r="N14" s="131" t="s">
        <v>15</v>
      </c>
      <c r="O14" s="132"/>
      <c r="P14" s="132"/>
      <c r="Q14" s="132"/>
      <c r="R14" s="133"/>
      <c r="S14" s="131" t="s">
        <v>22</v>
      </c>
      <c r="T14" s="133"/>
      <c r="U14" s="131" t="s">
        <v>23</v>
      </c>
      <c r="V14" s="133"/>
      <c r="W14" s="53" t="s">
        <v>18</v>
      </c>
    </row>
    <row r="15" spans="1:23" x14ac:dyDescent="0.15">
      <c r="A15" s="148"/>
      <c r="B15" s="148"/>
      <c r="C15" s="148"/>
      <c r="D15" s="148"/>
      <c r="E15" s="148"/>
      <c r="F15" s="220" t="s">
        <v>19</v>
      </c>
      <c r="G15" s="220"/>
      <c r="H15" s="224">
        <v>12</v>
      </c>
      <c r="I15" s="224"/>
      <c r="J15" s="224"/>
      <c r="K15" s="224"/>
      <c r="L15" s="148">
        <f>SUM(H15:K15)</f>
        <v>12</v>
      </c>
      <c r="M15" s="148"/>
      <c r="N15" s="220" t="s">
        <v>19</v>
      </c>
      <c r="O15" s="220"/>
      <c r="P15" s="220"/>
      <c r="Q15" s="220"/>
      <c r="R15" s="220"/>
      <c r="S15" s="235">
        <v>0.20833333333333334</v>
      </c>
      <c r="T15" s="224"/>
      <c r="U15" s="235">
        <v>0.2673611111111111</v>
      </c>
      <c r="V15" s="224"/>
      <c r="W15" s="59">
        <f>U15-S15</f>
        <v>5.9027777777777762E-2</v>
      </c>
    </row>
    <row r="16" spans="1:23" x14ac:dyDescent="0.15">
      <c r="A16" s="148"/>
      <c r="B16" s="148"/>
      <c r="C16" s="148"/>
      <c r="D16" s="148"/>
      <c r="E16" s="148"/>
      <c r="F16" s="220" t="s">
        <v>20</v>
      </c>
      <c r="G16" s="220"/>
      <c r="H16" s="224"/>
      <c r="I16" s="224"/>
      <c r="J16" s="224"/>
      <c r="K16" s="224"/>
      <c r="L16" s="148">
        <f t="shared" ref="L16:L17" si="0">SUM(H16:K16)</f>
        <v>0</v>
      </c>
      <c r="M16" s="148"/>
      <c r="N16" s="220" t="s">
        <v>24</v>
      </c>
      <c r="O16" s="220"/>
      <c r="P16" s="220"/>
      <c r="Q16" s="220"/>
      <c r="R16" s="220"/>
      <c r="S16" s="235">
        <v>0.47916666666666669</v>
      </c>
      <c r="T16" s="224"/>
      <c r="U16" s="235">
        <v>0.54166666666666663</v>
      </c>
      <c r="V16" s="224"/>
      <c r="W16" s="117">
        <f t="shared" ref="W16:W18" si="1">U16-S16</f>
        <v>6.2499999999999944E-2</v>
      </c>
    </row>
    <row r="17" spans="1:23" x14ac:dyDescent="0.15">
      <c r="A17" s="148"/>
      <c r="B17" s="148"/>
      <c r="C17" s="148"/>
      <c r="D17" s="148"/>
      <c r="E17" s="148"/>
      <c r="F17" s="220" t="s">
        <v>21</v>
      </c>
      <c r="G17" s="220"/>
      <c r="H17" s="224"/>
      <c r="I17" s="224"/>
      <c r="J17" s="224"/>
      <c r="K17" s="224"/>
      <c r="L17" s="148">
        <f t="shared" si="0"/>
        <v>0</v>
      </c>
      <c r="M17" s="148"/>
      <c r="N17" s="220" t="s">
        <v>20</v>
      </c>
      <c r="O17" s="220"/>
      <c r="P17" s="220"/>
      <c r="Q17" s="220"/>
      <c r="R17" s="220"/>
      <c r="S17" s="224"/>
      <c r="T17" s="224"/>
      <c r="U17" s="224"/>
      <c r="V17" s="224"/>
      <c r="W17" s="117">
        <f t="shared" si="1"/>
        <v>0</v>
      </c>
    </row>
    <row r="18" spans="1:23" x14ac:dyDescent="0.15">
      <c r="A18" s="148"/>
      <c r="B18" s="148"/>
      <c r="C18" s="148"/>
      <c r="D18" s="148"/>
      <c r="E18" s="148"/>
      <c r="F18" s="231" t="s">
        <v>18</v>
      </c>
      <c r="G18" s="231"/>
      <c r="H18" s="148">
        <f>SUM(H15:I17)</f>
        <v>12</v>
      </c>
      <c r="I18" s="148"/>
      <c r="J18" s="148">
        <f>SUM(J15:K17)</f>
        <v>0</v>
      </c>
      <c r="K18" s="148"/>
      <c r="L18" s="148">
        <f>SUM(L15:M17)</f>
        <v>12</v>
      </c>
      <c r="M18" s="148"/>
      <c r="N18" s="220" t="s">
        <v>21</v>
      </c>
      <c r="O18" s="220"/>
      <c r="P18" s="220"/>
      <c r="Q18" s="220"/>
      <c r="R18" s="220"/>
      <c r="S18" s="224"/>
      <c r="T18" s="224"/>
      <c r="U18" s="224"/>
      <c r="V18" s="224"/>
      <c r="W18" s="117">
        <f t="shared" si="1"/>
        <v>0</v>
      </c>
    </row>
    <row r="19" spans="1:23" x14ac:dyDescent="0.15">
      <c r="A19" s="148"/>
      <c r="B19" s="148"/>
      <c r="C19" s="148"/>
      <c r="D19" s="148"/>
      <c r="E19" s="148"/>
      <c r="F19" s="231"/>
      <c r="G19" s="231"/>
      <c r="H19" s="148"/>
      <c r="I19" s="148"/>
      <c r="J19" s="148"/>
      <c r="K19" s="148"/>
      <c r="L19" s="148"/>
      <c r="M19" s="148"/>
      <c r="N19" s="220" t="s">
        <v>25</v>
      </c>
      <c r="O19" s="220"/>
      <c r="P19" s="220"/>
      <c r="Q19" s="220"/>
      <c r="R19" s="220"/>
      <c r="S19" s="148"/>
      <c r="T19" s="148"/>
      <c r="U19" s="148"/>
      <c r="V19" s="148"/>
      <c r="W19" s="59">
        <f>SUM(W15:W18)</f>
        <v>0.12152777777777771</v>
      </c>
    </row>
    <row r="20" spans="1:23" x14ac:dyDescent="0.1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23" s="8" customFormat="1" ht="12" customHeight="1" x14ac:dyDescent="0.25">
      <c r="A21" s="214" t="s">
        <v>26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6"/>
    </row>
    <row r="22" spans="1:23" x14ac:dyDescent="0.15">
      <c r="A22" s="148" t="s">
        <v>27</v>
      </c>
      <c r="B22" s="148"/>
      <c r="C22" s="148"/>
      <c r="D22" s="148"/>
      <c r="E22" s="148"/>
      <c r="F22" s="148"/>
      <c r="G22" s="148"/>
      <c r="H22" s="148" t="s">
        <v>28</v>
      </c>
      <c r="I22" s="148"/>
      <c r="J22" s="148"/>
      <c r="K22" s="148"/>
      <c r="L22" s="148" t="s">
        <v>29</v>
      </c>
      <c r="M22" s="148"/>
      <c r="N22" s="148"/>
      <c r="O22" s="148"/>
      <c r="P22" s="148" t="s">
        <v>30</v>
      </c>
      <c r="Q22" s="148"/>
      <c r="R22" s="148"/>
      <c r="S22" s="148"/>
      <c r="T22" s="148" t="s">
        <v>31</v>
      </c>
      <c r="U22" s="148"/>
      <c r="V22" s="148"/>
      <c r="W22" s="148"/>
    </row>
    <row r="23" spans="1:23" x14ac:dyDescent="0.15">
      <c r="A23" s="224" t="s">
        <v>110</v>
      </c>
      <c r="B23" s="224"/>
      <c r="C23" s="224"/>
      <c r="D23" s="224"/>
      <c r="E23" s="224"/>
      <c r="F23" s="224"/>
      <c r="G23" s="224"/>
      <c r="H23" s="224">
        <v>2005</v>
      </c>
      <c r="I23" s="224"/>
      <c r="J23" s="224"/>
      <c r="K23" s="224"/>
      <c r="L23" s="224" t="s">
        <v>111</v>
      </c>
      <c r="M23" s="224"/>
      <c r="N23" s="224"/>
      <c r="O23" s="224"/>
      <c r="P23" s="224" t="s">
        <v>112</v>
      </c>
      <c r="Q23" s="224"/>
      <c r="R23" s="224"/>
      <c r="S23" s="224"/>
      <c r="T23" s="217">
        <v>17000</v>
      </c>
      <c r="U23" s="217"/>
      <c r="V23" s="217"/>
      <c r="W23" s="217"/>
    </row>
    <row r="24" spans="1:23" x14ac:dyDescent="0.15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</row>
    <row r="25" spans="1:23" ht="12" customHeight="1" x14ac:dyDescent="0.15">
      <c r="A25" s="214" t="s">
        <v>32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6"/>
    </row>
    <row r="26" spans="1:23" x14ac:dyDescent="0.15">
      <c r="A26" s="146" t="s">
        <v>33</v>
      </c>
      <c r="B26" s="146"/>
      <c r="C26" s="146" t="s">
        <v>34</v>
      </c>
      <c r="D26" s="146"/>
      <c r="E26" s="146"/>
      <c r="F26" s="146"/>
      <c r="G26" s="146" t="s">
        <v>35</v>
      </c>
      <c r="H26" s="146"/>
      <c r="I26" s="146"/>
      <c r="J26" s="146" t="s">
        <v>36</v>
      </c>
      <c r="K26" s="146"/>
      <c r="L26" s="146" t="s">
        <v>37</v>
      </c>
      <c r="M26" s="146"/>
      <c r="N26" s="148" t="s">
        <v>38</v>
      </c>
      <c r="O26" s="148"/>
      <c r="P26" s="148"/>
      <c r="Q26" s="148"/>
      <c r="R26" s="148"/>
      <c r="S26" s="148"/>
      <c r="T26" s="148"/>
      <c r="U26" s="148"/>
      <c r="V26" s="148"/>
      <c r="W26" s="148"/>
    </row>
    <row r="27" spans="1:23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8" t="s">
        <v>39</v>
      </c>
      <c r="O27" s="148"/>
      <c r="P27" s="148"/>
      <c r="Q27" s="148"/>
      <c r="R27" s="148" t="s">
        <v>40</v>
      </c>
      <c r="S27" s="148"/>
      <c r="T27" s="148"/>
      <c r="U27" s="148"/>
      <c r="V27" s="148" t="s">
        <v>41</v>
      </c>
      <c r="W27" s="148"/>
    </row>
    <row r="28" spans="1:23" x14ac:dyDescent="0.1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8" t="s">
        <v>42</v>
      </c>
      <c r="O28" s="148"/>
      <c r="P28" s="148" t="s">
        <v>43</v>
      </c>
      <c r="Q28" s="148"/>
      <c r="R28" s="148" t="s">
        <v>42</v>
      </c>
      <c r="S28" s="148"/>
      <c r="T28" s="148" t="s">
        <v>43</v>
      </c>
      <c r="U28" s="148"/>
      <c r="V28" s="53" t="s">
        <v>42</v>
      </c>
      <c r="W28" s="53" t="s">
        <v>43</v>
      </c>
    </row>
    <row r="29" spans="1:23" x14ac:dyDescent="0.15">
      <c r="A29" s="224">
        <v>0</v>
      </c>
      <c r="B29" s="224"/>
      <c r="C29" s="217">
        <v>330.9</v>
      </c>
      <c r="D29" s="217"/>
      <c r="E29" s="217"/>
      <c r="F29" s="217"/>
      <c r="G29" s="217">
        <v>104.33</v>
      </c>
      <c r="H29" s="217"/>
      <c r="I29" s="217"/>
      <c r="J29" s="217">
        <v>0</v>
      </c>
      <c r="K29" s="217"/>
      <c r="L29" s="217">
        <v>33.61</v>
      </c>
      <c r="M29" s="217"/>
      <c r="N29" s="224">
        <v>1</v>
      </c>
      <c r="O29" s="224"/>
      <c r="P29" s="217">
        <v>438.09</v>
      </c>
      <c r="Q29" s="217"/>
      <c r="R29" s="224">
        <v>1</v>
      </c>
      <c r="S29" s="224"/>
      <c r="T29" s="217">
        <v>110</v>
      </c>
      <c r="U29" s="217"/>
      <c r="V29" s="118"/>
      <c r="W29" s="119"/>
    </row>
    <row r="30" spans="1:23" x14ac:dyDescent="0.1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</row>
    <row r="31" spans="1:23" s="8" customFormat="1" ht="11.25" customHeight="1" x14ac:dyDescent="0.25">
      <c r="A31" s="222" t="s">
        <v>44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124"/>
      <c r="N31" s="222" t="s">
        <v>45</v>
      </c>
      <c r="O31" s="222"/>
      <c r="P31" s="222"/>
      <c r="Q31" s="222"/>
      <c r="R31" s="222"/>
      <c r="S31" s="222"/>
      <c r="T31" s="222"/>
      <c r="U31" s="222"/>
      <c r="V31" s="222"/>
      <c r="W31" s="222"/>
    </row>
    <row r="32" spans="1:23" x14ac:dyDescent="0.15">
      <c r="A32" s="146" t="s">
        <v>46</v>
      </c>
      <c r="B32" s="146"/>
      <c r="C32" s="148" t="s">
        <v>47</v>
      </c>
      <c r="D32" s="148"/>
      <c r="E32" s="148"/>
      <c r="F32" s="148"/>
      <c r="G32" s="148"/>
      <c r="H32" s="148" t="s">
        <v>48</v>
      </c>
      <c r="I32" s="148"/>
      <c r="J32" s="148"/>
      <c r="K32" s="148"/>
      <c r="L32" s="148"/>
      <c r="M32" s="124"/>
      <c r="N32" s="151" t="s">
        <v>54</v>
      </c>
      <c r="O32" s="152"/>
      <c r="P32" s="152"/>
      <c r="Q32" s="152"/>
      <c r="R32" s="152"/>
      <c r="S32" s="152"/>
      <c r="T32" s="152"/>
      <c r="U32" s="153"/>
      <c r="V32" s="131" t="s">
        <v>53</v>
      </c>
      <c r="W32" s="133"/>
    </row>
    <row r="33" spans="1:24" x14ac:dyDescent="0.15">
      <c r="A33" s="146"/>
      <c r="B33" s="146"/>
      <c r="C33" s="148" t="s">
        <v>49</v>
      </c>
      <c r="D33" s="148"/>
      <c r="E33" s="148" t="s">
        <v>50</v>
      </c>
      <c r="F33" s="148"/>
      <c r="G33" s="148"/>
      <c r="H33" s="148" t="s">
        <v>51</v>
      </c>
      <c r="I33" s="148"/>
      <c r="J33" s="148"/>
      <c r="K33" s="148" t="s">
        <v>52</v>
      </c>
      <c r="L33" s="148"/>
      <c r="M33" s="124"/>
      <c r="N33" s="151" t="s">
        <v>55</v>
      </c>
      <c r="O33" s="152"/>
      <c r="P33" s="152"/>
      <c r="Q33" s="152"/>
      <c r="R33" s="152"/>
      <c r="S33" s="152"/>
      <c r="T33" s="152"/>
      <c r="U33" s="153"/>
      <c r="V33" s="175">
        <v>1675.84</v>
      </c>
      <c r="W33" s="177"/>
    </row>
    <row r="34" spans="1:24" x14ac:dyDescent="0.15">
      <c r="A34" s="217">
        <v>4.58</v>
      </c>
      <c r="B34" s="217"/>
      <c r="C34" s="224">
        <v>5</v>
      </c>
      <c r="D34" s="224"/>
      <c r="E34" s="224">
        <v>5</v>
      </c>
      <c r="F34" s="224"/>
      <c r="G34" s="224"/>
      <c r="H34" s="148"/>
      <c r="I34" s="148"/>
      <c r="J34" s="148"/>
      <c r="K34" s="148"/>
      <c r="L34" s="148"/>
      <c r="M34" s="124"/>
      <c r="N34" s="151" t="s">
        <v>56</v>
      </c>
      <c r="O34" s="152"/>
      <c r="P34" s="152"/>
      <c r="Q34" s="152"/>
      <c r="R34" s="152"/>
      <c r="S34" s="152"/>
      <c r="T34" s="152"/>
      <c r="U34" s="153"/>
      <c r="V34" s="131">
        <v>0</v>
      </c>
      <c r="W34" s="133"/>
    </row>
    <row r="35" spans="1:24" x14ac:dyDescent="0.15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</row>
    <row r="36" spans="1:24" s="8" customFormat="1" ht="12" customHeight="1" x14ac:dyDescent="0.25">
      <c r="A36" s="222" t="s">
        <v>97</v>
      </c>
      <c r="B36" s="222"/>
      <c r="C36" s="222"/>
      <c r="D36" s="222"/>
      <c r="E36" s="222"/>
      <c r="F36" s="9"/>
      <c r="G36" s="9"/>
      <c r="H36" s="214" t="s">
        <v>58</v>
      </c>
      <c r="I36" s="215"/>
      <c r="J36" s="215"/>
      <c r="K36" s="215"/>
      <c r="L36" s="215"/>
      <c r="M36" s="215"/>
      <c r="N36" s="215"/>
      <c r="O36" s="216"/>
      <c r="P36" s="124"/>
      <c r="Q36" s="124"/>
      <c r="R36" s="222" t="s">
        <v>59</v>
      </c>
      <c r="S36" s="222"/>
      <c r="T36" s="222"/>
      <c r="U36" s="222"/>
      <c r="V36" s="222"/>
      <c r="W36" s="222"/>
    </row>
    <row r="37" spans="1:24" x14ac:dyDescent="0.15">
      <c r="A37" s="148" t="s">
        <v>57</v>
      </c>
      <c r="B37" s="148"/>
      <c r="C37" s="148"/>
      <c r="D37" s="148"/>
      <c r="E37" s="148"/>
      <c r="F37" s="3"/>
      <c r="G37" s="3"/>
      <c r="H37" s="148" t="s">
        <v>60</v>
      </c>
      <c r="I37" s="148"/>
      <c r="J37" s="148"/>
      <c r="K37" s="148" t="s">
        <v>61</v>
      </c>
      <c r="L37" s="148"/>
      <c r="M37" s="148"/>
      <c r="N37" s="148" t="s">
        <v>18</v>
      </c>
      <c r="O37" s="148"/>
      <c r="P37" s="124"/>
      <c r="Q37" s="124"/>
      <c r="R37" s="148" t="s">
        <v>62</v>
      </c>
      <c r="S37" s="148"/>
      <c r="T37" s="148"/>
      <c r="U37" s="148"/>
      <c r="V37" s="148"/>
      <c r="W37" s="148"/>
    </row>
    <row r="38" spans="1:24" x14ac:dyDescent="0.15">
      <c r="A38" s="217">
        <v>2974</v>
      </c>
      <c r="B38" s="217"/>
      <c r="C38" s="217"/>
      <c r="D38" s="217"/>
      <c r="E38" s="217"/>
      <c r="F38" s="3"/>
      <c r="G38" s="3"/>
      <c r="H38" s="234">
        <v>0.04</v>
      </c>
      <c r="I38" s="234"/>
      <c r="J38" s="234"/>
      <c r="K38" s="234">
        <v>0.02</v>
      </c>
      <c r="L38" s="234"/>
      <c r="M38" s="234"/>
      <c r="N38" s="234">
        <f>SUM(H38:M38)</f>
        <v>0.06</v>
      </c>
      <c r="O38" s="234"/>
      <c r="P38" s="124"/>
      <c r="Q38" s="124"/>
      <c r="R38" s="223">
        <v>0.1</v>
      </c>
      <c r="S38" s="224"/>
      <c r="T38" s="224"/>
      <c r="U38" s="224"/>
      <c r="V38" s="224"/>
      <c r="W38" s="224"/>
    </row>
    <row r="39" spans="1:24" x14ac:dyDescent="0.15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</row>
    <row r="40" spans="1:24" s="8" customFormat="1" ht="12.75" customHeight="1" x14ac:dyDescent="0.25">
      <c r="A40" s="222" t="s">
        <v>63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</row>
    <row r="41" spans="1:24" x14ac:dyDescent="0.1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</row>
    <row r="42" spans="1:24" ht="8.25" customHeight="1" x14ac:dyDescent="0.15">
      <c r="A42" s="140" t="s">
        <v>142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</row>
    <row r="43" spans="1:24" ht="8.25" customHeight="1" x14ac:dyDescent="0.1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</row>
    <row r="44" spans="1:24" x14ac:dyDescent="0.15">
      <c r="A44" s="3"/>
      <c r="B44" s="228" t="s">
        <v>33</v>
      </c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150" t="s">
        <v>18</v>
      </c>
      <c r="R44" s="150"/>
      <c r="S44" s="128"/>
      <c r="T44" s="46"/>
      <c r="U44" s="45"/>
      <c r="V44" s="36">
        <f>$R46</f>
        <v>0</v>
      </c>
      <c r="W44" s="44"/>
    </row>
    <row r="45" spans="1:24" x14ac:dyDescent="0.15">
      <c r="A45" s="3"/>
      <c r="B45" s="148" t="s">
        <v>64</v>
      </c>
      <c r="C45" s="148"/>
      <c r="D45" s="148"/>
      <c r="E45" s="148" t="s">
        <v>28</v>
      </c>
      <c r="F45" s="148"/>
      <c r="G45" s="148"/>
      <c r="H45" s="148"/>
      <c r="I45" s="148" t="s">
        <v>149</v>
      </c>
      <c r="J45" s="148"/>
      <c r="K45" s="148"/>
      <c r="L45" s="148" t="s">
        <v>65</v>
      </c>
      <c r="M45" s="148"/>
      <c r="N45" s="148"/>
      <c r="O45" s="148"/>
      <c r="P45" s="148"/>
      <c r="Q45" s="148"/>
      <c r="R45" s="148" t="s">
        <v>66</v>
      </c>
      <c r="S45" s="148"/>
      <c r="T45" s="229"/>
      <c r="U45" s="229"/>
      <c r="V45" s="229"/>
      <c r="W45" s="148"/>
    </row>
    <row r="46" spans="1:24" x14ac:dyDescent="0.15">
      <c r="A46" s="3"/>
      <c r="B46" s="148" t="str">
        <f>$A23</f>
        <v>kombi</v>
      </c>
      <c r="C46" s="148"/>
      <c r="D46" s="148"/>
      <c r="E46" s="131">
        <f>$H23</f>
        <v>2005</v>
      </c>
      <c r="F46" s="132"/>
      <c r="G46" s="132"/>
      <c r="H46" s="133"/>
      <c r="I46" s="299">
        <f>$T23</f>
        <v>17000</v>
      </c>
      <c r="J46" s="240"/>
      <c r="K46" s="233"/>
      <c r="L46" s="131">
        <f>$A29</f>
        <v>0</v>
      </c>
      <c r="M46" s="132"/>
      <c r="N46" s="132"/>
      <c r="O46" s="132"/>
      <c r="P46" s="132"/>
      <c r="Q46" s="133"/>
      <c r="R46" s="131"/>
      <c r="S46" s="132"/>
      <c r="T46" s="132"/>
      <c r="U46" s="132"/>
      <c r="V46" s="132"/>
      <c r="W46" s="133"/>
    </row>
    <row r="47" spans="1:24" x14ac:dyDescent="0.15">
      <c r="A47" s="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</row>
    <row r="48" spans="1:24" x14ac:dyDescent="0.15">
      <c r="A48" s="3"/>
      <c r="B48" s="125" t="s">
        <v>144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  <c r="Q48" s="128" t="s">
        <v>18</v>
      </c>
      <c r="R48" s="129"/>
      <c r="S48" s="130"/>
      <c r="T48" s="149">
        <f>J51</f>
        <v>920.83333333333326</v>
      </c>
      <c r="U48" s="150"/>
      <c r="V48" s="150"/>
      <c r="W48" s="35"/>
    </row>
    <row r="49" spans="1:23" x14ac:dyDescent="0.15">
      <c r="A49" s="3"/>
      <c r="B49" s="148" t="s">
        <v>150</v>
      </c>
      <c r="C49" s="148"/>
      <c r="D49" s="148"/>
      <c r="E49" s="148"/>
      <c r="F49" s="148"/>
      <c r="G49" s="148"/>
      <c r="H49" s="148"/>
      <c r="I49" s="148"/>
      <c r="J49" s="163">
        <f>I46</f>
        <v>17000</v>
      </c>
      <c r="K49" s="164"/>
      <c r="L49" s="165"/>
      <c r="N49" s="58"/>
      <c r="O49" s="58"/>
      <c r="P49" s="58"/>
      <c r="Q49" s="58"/>
      <c r="R49" s="58"/>
      <c r="S49" s="58"/>
      <c r="T49" s="58"/>
      <c r="U49" s="58"/>
      <c r="V49" s="58"/>
      <c r="W49" s="58"/>
    </row>
    <row r="50" spans="1:23" x14ac:dyDescent="0.15">
      <c r="A50" s="3"/>
      <c r="B50" s="148" t="s">
        <v>147</v>
      </c>
      <c r="C50" s="148"/>
      <c r="D50" s="148"/>
      <c r="E50" s="148"/>
      <c r="F50" s="148"/>
      <c r="G50" s="148"/>
      <c r="H50" s="148"/>
      <c r="I50" s="148"/>
      <c r="J50" s="160">
        <v>6.5000000000000002E-2</v>
      </c>
      <c r="K50" s="161"/>
      <c r="L50" s="162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15">
      <c r="A51" s="3"/>
      <c r="B51" s="148" t="s">
        <v>148</v>
      </c>
      <c r="C51" s="148"/>
      <c r="D51" s="148"/>
      <c r="E51" s="148"/>
      <c r="F51" s="148"/>
      <c r="G51" s="148"/>
      <c r="H51" s="148"/>
      <c r="I51" s="148"/>
      <c r="J51" s="296">
        <f>((J49*J50)/12)*F9</f>
        <v>920.83333333333326</v>
      </c>
      <c r="K51" s="297"/>
      <c r="L51" s="29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15">
      <c r="A52" s="3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15">
      <c r="A53" s="3"/>
      <c r="B53" s="125" t="s">
        <v>32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7"/>
      <c r="Q53" s="128" t="s">
        <v>18</v>
      </c>
      <c r="R53" s="129"/>
      <c r="S53" s="130"/>
      <c r="T53" s="149">
        <f>$R55</f>
        <v>137.94</v>
      </c>
      <c r="U53" s="150"/>
      <c r="V53" s="150"/>
      <c r="W53" s="4"/>
    </row>
    <row r="54" spans="1:23" x14ac:dyDescent="0.15">
      <c r="A54" s="3"/>
      <c r="B54" s="148" t="s">
        <v>64</v>
      </c>
      <c r="C54" s="148"/>
      <c r="D54" s="148"/>
      <c r="E54" s="148" t="s">
        <v>67</v>
      </c>
      <c r="F54" s="148"/>
      <c r="G54" s="148"/>
      <c r="H54" s="148"/>
      <c r="I54" s="148" t="s">
        <v>35</v>
      </c>
      <c r="J54" s="148"/>
      <c r="K54" s="148"/>
      <c r="L54" s="148" t="s">
        <v>36</v>
      </c>
      <c r="M54" s="148"/>
      <c r="N54" s="148"/>
      <c r="O54" s="148"/>
      <c r="P54" s="148"/>
      <c r="Q54" s="148"/>
      <c r="R54" s="148" t="s">
        <v>68</v>
      </c>
      <c r="S54" s="148"/>
      <c r="T54" s="148"/>
      <c r="U54" s="148"/>
      <c r="V54" s="148"/>
      <c r="W54" s="148"/>
    </row>
    <row r="55" spans="1:23" x14ac:dyDescent="0.15">
      <c r="A55" s="3"/>
      <c r="B55" s="148" t="str">
        <f>$A23</f>
        <v>kombi</v>
      </c>
      <c r="C55" s="148"/>
      <c r="D55" s="148"/>
      <c r="E55" s="221">
        <f>$L29</f>
        <v>33.61</v>
      </c>
      <c r="F55" s="148"/>
      <c r="G55" s="148"/>
      <c r="H55" s="148"/>
      <c r="I55" s="147">
        <f>$G29</f>
        <v>104.33</v>
      </c>
      <c r="J55" s="147"/>
      <c r="K55" s="147"/>
      <c r="L55" s="147">
        <f>$J29</f>
        <v>0</v>
      </c>
      <c r="M55" s="147"/>
      <c r="N55" s="147"/>
      <c r="O55" s="147"/>
      <c r="P55" s="147"/>
      <c r="Q55" s="147"/>
      <c r="R55" s="147">
        <f>SUM(E55:Q55)</f>
        <v>137.94</v>
      </c>
      <c r="S55" s="147"/>
      <c r="T55" s="147"/>
      <c r="U55" s="147"/>
      <c r="V55" s="147"/>
      <c r="W55" s="147"/>
    </row>
    <row r="56" spans="1:23" x14ac:dyDescent="0.15">
      <c r="A56" s="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</row>
    <row r="57" spans="1:23" x14ac:dyDescent="0.15">
      <c r="A57" s="3"/>
      <c r="B57" s="125" t="s">
        <v>38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7"/>
      <c r="Q57" s="128" t="s">
        <v>18</v>
      </c>
      <c r="R57" s="129"/>
      <c r="S57" s="130"/>
      <c r="T57" s="149">
        <f>SUM(R59:W61)</f>
        <v>548.08999999999992</v>
      </c>
      <c r="U57" s="149"/>
      <c r="V57" s="149"/>
      <c r="W57" s="36"/>
    </row>
    <row r="58" spans="1:23" x14ac:dyDescent="0.15">
      <c r="A58" s="3"/>
      <c r="B58" s="151" t="s">
        <v>69</v>
      </c>
      <c r="C58" s="152"/>
      <c r="D58" s="152"/>
      <c r="E58" s="152"/>
      <c r="F58" s="152"/>
      <c r="G58" s="152"/>
      <c r="H58" s="153"/>
      <c r="I58" s="131" t="s">
        <v>72</v>
      </c>
      <c r="J58" s="132"/>
      <c r="K58" s="132"/>
      <c r="L58" s="133"/>
      <c r="M58" s="131" t="s">
        <v>73</v>
      </c>
      <c r="N58" s="132"/>
      <c r="O58" s="132"/>
      <c r="P58" s="132"/>
      <c r="Q58" s="133"/>
      <c r="R58" s="131" t="s">
        <v>74</v>
      </c>
      <c r="S58" s="132"/>
      <c r="T58" s="132"/>
      <c r="U58" s="132"/>
      <c r="V58" s="132"/>
      <c r="W58" s="133"/>
    </row>
    <row r="59" spans="1:23" x14ac:dyDescent="0.15">
      <c r="A59" s="3"/>
      <c r="B59" s="151" t="s">
        <v>98</v>
      </c>
      <c r="C59" s="152"/>
      <c r="D59" s="152"/>
      <c r="E59" s="152"/>
      <c r="F59" s="152"/>
      <c r="G59" s="152"/>
      <c r="H59" s="153"/>
      <c r="I59" s="131">
        <f>$N29</f>
        <v>1</v>
      </c>
      <c r="J59" s="132"/>
      <c r="K59" s="132"/>
      <c r="L59" s="133"/>
      <c r="M59" s="142">
        <f>$P29</f>
        <v>438.09</v>
      </c>
      <c r="N59" s="143"/>
      <c r="O59" s="143"/>
      <c r="P59" s="143"/>
      <c r="Q59" s="144"/>
      <c r="R59" s="142">
        <f>M59*I59</f>
        <v>438.09</v>
      </c>
      <c r="S59" s="143"/>
      <c r="T59" s="143"/>
      <c r="U59" s="143"/>
      <c r="V59" s="143"/>
      <c r="W59" s="144"/>
    </row>
    <row r="60" spans="1:23" x14ac:dyDescent="0.15">
      <c r="A60" s="3"/>
      <c r="B60" s="151" t="s">
        <v>70</v>
      </c>
      <c r="C60" s="152"/>
      <c r="D60" s="152"/>
      <c r="E60" s="152"/>
      <c r="F60" s="152"/>
      <c r="G60" s="152"/>
      <c r="H60" s="153"/>
      <c r="I60" s="131">
        <f>$R29</f>
        <v>1</v>
      </c>
      <c r="J60" s="132"/>
      <c r="K60" s="132"/>
      <c r="L60" s="133"/>
      <c r="M60" s="142">
        <f>$T29</f>
        <v>110</v>
      </c>
      <c r="N60" s="143"/>
      <c r="O60" s="143"/>
      <c r="P60" s="143"/>
      <c r="Q60" s="144"/>
      <c r="R60" s="142">
        <f t="shared" ref="R60:R61" si="2">M60*I60</f>
        <v>110</v>
      </c>
      <c r="S60" s="143"/>
      <c r="T60" s="143"/>
      <c r="U60" s="143"/>
      <c r="V60" s="143"/>
      <c r="W60" s="144"/>
    </row>
    <row r="61" spans="1:23" x14ac:dyDescent="0.15">
      <c r="A61" s="3"/>
      <c r="B61" s="151" t="s">
        <v>71</v>
      </c>
      <c r="C61" s="152"/>
      <c r="D61" s="152"/>
      <c r="E61" s="152"/>
      <c r="F61" s="152"/>
      <c r="G61" s="152"/>
      <c r="H61" s="153"/>
      <c r="I61" s="131">
        <f>$V29</f>
        <v>0</v>
      </c>
      <c r="J61" s="132"/>
      <c r="K61" s="132"/>
      <c r="L61" s="133"/>
      <c r="M61" s="142">
        <f>$W29</f>
        <v>0</v>
      </c>
      <c r="N61" s="143"/>
      <c r="O61" s="143"/>
      <c r="P61" s="143"/>
      <c r="Q61" s="144"/>
      <c r="R61" s="142">
        <f t="shared" si="2"/>
        <v>0</v>
      </c>
      <c r="S61" s="143"/>
      <c r="T61" s="143"/>
      <c r="U61" s="143"/>
      <c r="V61" s="143"/>
      <c r="W61" s="144"/>
    </row>
    <row r="62" spans="1:23" ht="9" customHeight="1" x14ac:dyDescent="0.25">
      <c r="A62" s="3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9" customHeight="1" x14ac:dyDescent="0.15">
      <c r="A63" s="3"/>
      <c r="B63" s="125" t="s">
        <v>84</v>
      </c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128" t="s">
        <v>18</v>
      </c>
      <c r="R63" s="129"/>
      <c r="S63" s="130"/>
      <c r="T63" s="230">
        <f>U65</f>
        <v>330.9</v>
      </c>
      <c r="U63" s="129"/>
      <c r="V63" s="130"/>
      <c r="W63" s="4"/>
    </row>
    <row r="64" spans="1:23" ht="9" customHeight="1" x14ac:dyDescent="0.15">
      <c r="A64" s="3"/>
      <c r="B64" s="220" t="s">
        <v>75</v>
      </c>
      <c r="C64" s="220"/>
      <c r="D64" s="220"/>
      <c r="E64" s="220"/>
      <c r="F64" s="220"/>
      <c r="G64" s="220"/>
      <c r="H64" s="220"/>
      <c r="I64" s="148" t="s">
        <v>85</v>
      </c>
      <c r="J64" s="148"/>
      <c r="K64" s="148"/>
      <c r="L64" s="148"/>
      <c r="M64" s="148"/>
      <c r="N64" s="148"/>
      <c r="O64" s="148" t="s">
        <v>86</v>
      </c>
      <c r="P64" s="148"/>
      <c r="Q64" s="148"/>
      <c r="R64" s="148"/>
      <c r="S64" s="148"/>
      <c r="T64" s="148"/>
      <c r="U64" s="148" t="s">
        <v>18</v>
      </c>
      <c r="V64" s="148"/>
      <c r="W64" s="148"/>
    </row>
    <row r="65" spans="1:23" ht="9" customHeight="1" x14ac:dyDescent="0.15">
      <c r="A65" s="3"/>
      <c r="B65" s="148" t="str">
        <f>$A23</f>
        <v>kombi</v>
      </c>
      <c r="C65" s="148"/>
      <c r="D65" s="148"/>
      <c r="E65" s="148"/>
      <c r="F65" s="148"/>
      <c r="G65" s="148"/>
      <c r="H65" s="148"/>
      <c r="I65" s="221">
        <f>$C29</f>
        <v>330.9</v>
      </c>
      <c r="J65" s="148"/>
      <c r="K65" s="148"/>
      <c r="L65" s="148"/>
      <c r="M65" s="148"/>
      <c r="N65" s="148"/>
      <c r="O65" s="148" t="s">
        <v>99</v>
      </c>
      <c r="P65" s="148"/>
      <c r="Q65" s="148"/>
      <c r="R65" s="148"/>
      <c r="S65" s="148"/>
      <c r="T65" s="148"/>
      <c r="U65" s="154">
        <f>$I65</f>
        <v>330.9</v>
      </c>
      <c r="V65" s="155"/>
      <c r="W65" s="155"/>
    </row>
    <row r="66" spans="1:23" ht="9" customHeight="1" x14ac:dyDescent="0.15">
      <c r="A66" s="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</row>
    <row r="67" spans="1:23" ht="9" customHeight="1" x14ac:dyDescent="0.15">
      <c r="A67" s="3"/>
      <c r="B67" s="125" t="s">
        <v>45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128" t="s">
        <v>18</v>
      </c>
      <c r="R67" s="129"/>
      <c r="S67" s="130"/>
      <c r="T67" s="181">
        <f>$U69</f>
        <v>21615.721689599999</v>
      </c>
      <c r="U67" s="182"/>
      <c r="V67" s="183"/>
      <c r="W67" s="4"/>
    </row>
    <row r="68" spans="1:23" ht="9" customHeight="1" x14ac:dyDescent="0.15">
      <c r="A68" s="3"/>
      <c r="B68" s="151" t="s">
        <v>87</v>
      </c>
      <c r="C68" s="152"/>
      <c r="D68" s="152"/>
      <c r="E68" s="152"/>
      <c r="F68" s="152"/>
      <c r="G68" s="152"/>
      <c r="H68" s="153"/>
      <c r="I68" s="131" t="s">
        <v>88</v>
      </c>
      <c r="J68" s="133"/>
      <c r="K68" s="131" t="s">
        <v>90</v>
      </c>
      <c r="L68" s="133"/>
      <c r="M68" s="131" t="s">
        <v>92</v>
      </c>
      <c r="N68" s="133"/>
      <c r="O68" s="131" t="s">
        <v>93</v>
      </c>
      <c r="P68" s="133"/>
      <c r="Q68" s="131" t="s">
        <v>95</v>
      </c>
      <c r="R68" s="132"/>
      <c r="S68" s="132"/>
      <c r="T68" s="133"/>
      <c r="U68" s="131" t="s">
        <v>74</v>
      </c>
      <c r="V68" s="132"/>
      <c r="W68" s="133"/>
    </row>
    <row r="69" spans="1:23" ht="9" customHeight="1" x14ac:dyDescent="0.15">
      <c r="A69" s="3"/>
      <c r="B69" s="231" t="s">
        <v>55</v>
      </c>
      <c r="C69" s="231"/>
      <c r="D69" s="231"/>
      <c r="E69" s="231"/>
      <c r="F69" s="231"/>
      <c r="G69" s="231"/>
      <c r="H69" s="231"/>
      <c r="I69" s="147">
        <f>$V33</f>
        <v>1675.84</v>
      </c>
      <c r="J69" s="147"/>
      <c r="K69" s="147">
        <f>I69*0.0833</f>
        <v>139.59747199999998</v>
      </c>
      <c r="L69" s="147"/>
      <c r="M69" s="147">
        <f>(I69+K69+K71+M71)*0.08</f>
        <v>160.11645695999999</v>
      </c>
      <c r="N69" s="147"/>
      <c r="O69" s="147"/>
      <c r="P69" s="147"/>
      <c r="Q69" s="145">
        <f>I69+K69+M69+O69+I71+K71+M71+O71</f>
        <v>2161.57216896</v>
      </c>
      <c r="R69" s="146"/>
      <c r="S69" s="146"/>
      <c r="T69" s="146"/>
      <c r="U69" s="145">
        <f>Q69*F9</f>
        <v>21615.721689599999</v>
      </c>
      <c r="V69" s="146"/>
      <c r="W69" s="146"/>
    </row>
    <row r="70" spans="1:23" ht="9" customHeight="1" x14ac:dyDescent="0.15">
      <c r="A70" s="3"/>
      <c r="B70" s="231"/>
      <c r="C70" s="231"/>
      <c r="D70" s="231"/>
      <c r="E70" s="231"/>
      <c r="F70" s="231"/>
      <c r="G70" s="231"/>
      <c r="H70" s="231"/>
      <c r="I70" s="148" t="s">
        <v>89</v>
      </c>
      <c r="J70" s="148"/>
      <c r="K70" s="148" t="s">
        <v>91</v>
      </c>
      <c r="L70" s="148"/>
      <c r="M70" s="148" t="s">
        <v>113</v>
      </c>
      <c r="N70" s="148"/>
      <c r="O70" s="148" t="s">
        <v>94</v>
      </c>
      <c r="P70" s="148"/>
      <c r="Q70" s="146"/>
      <c r="R70" s="146"/>
      <c r="S70" s="146"/>
      <c r="T70" s="146"/>
      <c r="U70" s="146"/>
      <c r="V70" s="146"/>
      <c r="W70" s="146"/>
    </row>
    <row r="71" spans="1:23" ht="9" customHeight="1" x14ac:dyDescent="0.15">
      <c r="A71" s="3"/>
      <c r="B71" s="231"/>
      <c r="C71" s="231"/>
      <c r="D71" s="231"/>
      <c r="E71" s="231"/>
      <c r="F71" s="231"/>
      <c r="G71" s="231"/>
      <c r="H71" s="231"/>
      <c r="I71" s="147"/>
      <c r="J71" s="147"/>
      <c r="K71" s="147">
        <f>I69*0.0833</f>
        <v>139.59747199999998</v>
      </c>
      <c r="L71" s="147"/>
      <c r="M71" s="147">
        <f>I69*0.0277</f>
        <v>46.420767999999995</v>
      </c>
      <c r="N71" s="147"/>
      <c r="O71" s="147"/>
      <c r="P71" s="147"/>
      <c r="Q71" s="146"/>
      <c r="R71" s="146"/>
      <c r="S71" s="146"/>
      <c r="T71" s="146"/>
      <c r="U71" s="146"/>
      <c r="V71" s="146"/>
      <c r="W71" s="146"/>
    </row>
    <row r="72" spans="1:23" ht="11.25" customHeight="1" x14ac:dyDescent="0.15">
      <c r="A72" s="3"/>
      <c r="B72" s="33"/>
      <c r="C72" s="33"/>
      <c r="D72" s="33"/>
      <c r="E72" s="33"/>
      <c r="F72" s="33"/>
      <c r="G72" s="33"/>
      <c r="H72" s="33"/>
      <c r="I72" s="24"/>
      <c r="J72" s="24"/>
      <c r="K72" s="24"/>
      <c r="L72" s="24"/>
      <c r="M72" s="24"/>
      <c r="N72" s="24"/>
      <c r="O72" s="24"/>
      <c r="P72" s="24"/>
      <c r="Q72" s="34"/>
      <c r="R72" s="34"/>
      <c r="S72" s="34"/>
      <c r="T72" s="34"/>
      <c r="U72" s="34"/>
      <c r="V72" s="34"/>
      <c r="W72" s="34"/>
    </row>
    <row r="73" spans="1:23" ht="11.25" customHeight="1" x14ac:dyDescent="0.15">
      <c r="A73" s="3"/>
      <c r="B73" s="178" t="s">
        <v>97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80"/>
      <c r="Q73" s="128" t="s">
        <v>18</v>
      </c>
      <c r="R73" s="129"/>
      <c r="S73" s="130"/>
      <c r="T73" s="181">
        <f>H74</f>
        <v>2974</v>
      </c>
      <c r="U73" s="182"/>
      <c r="V73" s="183"/>
      <c r="W73" s="4"/>
    </row>
    <row r="74" spans="1:23" ht="11.25" customHeight="1" x14ac:dyDescent="0.15">
      <c r="A74" s="3"/>
      <c r="B74" s="172" t="s">
        <v>57</v>
      </c>
      <c r="C74" s="173"/>
      <c r="D74" s="173"/>
      <c r="E74" s="173"/>
      <c r="F74" s="173"/>
      <c r="G74" s="174"/>
      <c r="H74" s="142">
        <f>A38</f>
        <v>2974</v>
      </c>
      <c r="I74" s="143"/>
      <c r="J74" s="143"/>
      <c r="K74" s="143"/>
      <c r="L74" s="143"/>
      <c r="M74" s="143"/>
      <c r="N74" s="143"/>
      <c r="O74" s="143"/>
      <c r="P74" s="144"/>
      <c r="Q74" s="34"/>
      <c r="R74" s="34"/>
      <c r="S74" s="34"/>
      <c r="T74" s="34"/>
      <c r="U74" s="34"/>
      <c r="V74" s="34"/>
      <c r="W74" s="34"/>
    </row>
    <row r="75" spans="1:23" ht="11.25" customHeight="1" x14ac:dyDescent="0.15">
      <c r="A75" s="3"/>
      <c r="B75" s="78"/>
      <c r="C75" s="78"/>
      <c r="D75" s="78"/>
      <c r="E75" s="78"/>
      <c r="F75" s="78"/>
      <c r="G75" s="78"/>
      <c r="H75" s="24"/>
      <c r="I75" s="24"/>
      <c r="J75" s="24"/>
      <c r="K75" s="24"/>
      <c r="L75" s="24"/>
      <c r="M75" s="24"/>
      <c r="N75" s="24"/>
      <c r="O75" s="24"/>
      <c r="P75" s="24"/>
      <c r="Q75" s="34"/>
      <c r="R75" s="34"/>
      <c r="S75" s="34"/>
      <c r="T75" s="34"/>
      <c r="U75" s="34"/>
      <c r="V75" s="34"/>
      <c r="W75" s="34"/>
    </row>
    <row r="76" spans="1:23" ht="11.25" customHeight="1" x14ac:dyDescent="0.15">
      <c r="A76" s="3"/>
      <c r="B76" s="178" t="s">
        <v>190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80"/>
      <c r="Q76" s="128" t="s">
        <v>18</v>
      </c>
      <c r="R76" s="129"/>
      <c r="S76" s="130"/>
      <c r="T76" s="181">
        <f>T81</f>
        <v>2000</v>
      </c>
      <c r="U76" s="182"/>
      <c r="V76" s="183"/>
      <c r="W76" s="4"/>
    </row>
    <row r="77" spans="1:23" ht="11.25" customHeight="1" x14ac:dyDescent="0.15">
      <c r="A77" s="3"/>
      <c r="B77" s="148" t="s">
        <v>191</v>
      </c>
      <c r="C77" s="148"/>
      <c r="D77" s="148"/>
      <c r="E77" s="148"/>
      <c r="F77" s="148"/>
      <c r="G77" s="148"/>
      <c r="H77" s="148"/>
      <c r="I77" s="148"/>
      <c r="J77" s="148"/>
      <c r="K77" s="147" t="s">
        <v>192</v>
      </c>
      <c r="L77" s="147"/>
      <c r="M77" s="147"/>
      <c r="N77" s="147"/>
      <c r="O77" s="147"/>
      <c r="P77" s="147"/>
      <c r="Q77" s="147" t="s">
        <v>193</v>
      </c>
      <c r="R77" s="147"/>
      <c r="S77" s="147"/>
      <c r="T77" s="146" t="s">
        <v>18</v>
      </c>
      <c r="U77" s="146"/>
      <c r="V77" s="146"/>
      <c r="W77" s="146"/>
    </row>
    <row r="78" spans="1:23" ht="11.25" customHeight="1" x14ac:dyDescent="0.15">
      <c r="A78" s="3"/>
      <c r="B78" s="224" t="s">
        <v>194</v>
      </c>
      <c r="C78" s="224"/>
      <c r="D78" s="224"/>
      <c r="E78" s="224"/>
      <c r="F78" s="224"/>
      <c r="G78" s="224"/>
      <c r="H78" s="224"/>
      <c r="I78" s="224"/>
      <c r="J78" s="224"/>
      <c r="K78" s="217">
        <v>200</v>
      </c>
      <c r="L78" s="217"/>
      <c r="M78" s="217"/>
      <c r="N78" s="217"/>
      <c r="O78" s="217"/>
      <c r="P78" s="217"/>
      <c r="Q78" s="282">
        <v>10</v>
      </c>
      <c r="R78" s="282"/>
      <c r="S78" s="282"/>
      <c r="T78" s="145">
        <f>K78*Q78</f>
        <v>2000</v>
      </c>
      <c r="U78" s="146"/>
      <c r="V78" s="146"/>
      <c r="W78" s="146"/>
    </row>
    <row r="79" spans="1:23" ht="11.25" customHeight="1" x14ac:dyDescent="0.15">
      <c r="A79" s="3"/>
      <c r="B79" s="224"/>
      <c r="C79" s="224"/>
      <c r="D79" s="224"/>
      <c r="E79" s="224"/>
      <c r="F79" s="224"/>
      <c r="G79" s="224"/>
      <c r="H79" s="224"/>
      <c r="I79" s="224"/>
      <c r="J79" s="224"/>
      <c r="K79" s="217"/>
      <c r="L79" s="217"/>
      <c r="M79" s="217"/>
      <c r="N79" s="217"/>
      <c r="O79" s="217"/>
      <c r="P79" s="217"/>
      <c r="Q79" s="282"/>
      <c r="R79" s="282"/>
      <c r="S79" s="282"/>
      <c r="T79" s="145">
        <f t="shared" ref="T79:T80" si="3">K79*Q79</f>
        <v>0</v>
      </c>
      <c r="U79" s="146"/>
      <c r="V79" s="146"/>
      <c r="W79" s="146"/>
    </row>
    <row r="80" spans="1:23" ht="11.25" customHeight="1" x14ac:dyDescent="0.15">
      <c r="A80" s="3"/>
      <c r="B80" s="224"/>
      <c r="C80" s="224"/>
      <c r="D80" s="224"/>
      <c r="E80" s="224"/>
      <c r="F80" s="224"/>
      <c r="G80" s="224"/>
      <c r="H80" s="224"/>
      <c r="I80" s="224"/>
      <c r="J80" s="224"/>
      <c r="K80" s="217"/>
      <c r="L80" s="217"/>
      <c r="M80" s="217"/>
      <c r="N80" s="217"/>
      <c r="O80" s="217"/>
      <c r="P80" s="217"/>
      <c r="Q80" s="282"/>
      <c r="R80" s="282"/>
      <c r="S80" s="282"/>
      <c r="T80" s="145">
        <f t="shared" si="3"/>
        <v>0</v>
      </c>
      <c r="U80" s="146"/>
      <c r="V80" s="146"/>
      <c r="W80" s="146"/>
    </row>
    <row r="81" spans="1:25" ht="11.25" customHeight="1" x14ac:dyDescent="0.15">
      <c r="A81" s="3"/>
      <c r="B81" s="78"/>
      <c r="C81" s="78"/>
      <c r="D81" s="78"/>
      <c r="E81" s="78"/>
      <c r="F81" s="78"/>
      <c r="G81" s="78"/>
      <c r="H81" s="78"/>
      <c r="I81" s="78"/>
      <c r="J81" s="78"/>
      <c r="K81" s="24"/>
      <c r="L81" s="24"/>
      <c r="M81" s="24"/>
      <c r="N81" s="24"/>
      <c r="O81" s="24"/>
      <c r="P81" s="24"/>
      <c r="Q81" s="146" t="s">
        <v>18</v>
      </c>
      <c r="R81" s="146"/>
      <c r="S81" s="146"/>
      <c r="T81" s="145">
        <f>SUM(T78:W80)</f>
        <v>2000</v>
      </c>
      <c r="U81" s="146"/>
      <c r="V81" s="146"/>
      <c r="W81" s="146"/>
    </row>
    <row r="82" spans="1:25" ht="8.25" customHeight="1" x14ac:dyDescent="0.15">
      <c r="A82" s="140" t="s">
        <v>143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</row>
    <row r="83" spans="1:25" ht="8.25" customHeight="1" x14ac:dyDescent="0.1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</row>
    <row r="84" spans="1:25" x14ac:dyDescent="0.15">
      <c r="A84" s="3"/>
      <c r="B84" s="125" t="s">
        <v>30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7"/>
      <c r="Q84" s="128" t="s">
        <v>18</v>
      </c>
      <c r="R84" s="129"/>
      <c r="S84" s="130"/>
      <c r="T84" s="181">
        <f>$W87</f>
        <v>20884.800000000003</v>
      </c>
      <c r="U84" s="182"/>
      <c r="V84" s="182"/>
      <c r="W84" s="37"/>
    </row>
    <row r="85" spans="1:25" ht="15" x14ac:dyDescent="0.25">
      <c r="A85" s="3"/>
      <c r="B85" s="134" t="s">
        <v>75</v>
      </c>
      <c r="C85" s="135"/>
      <c r="D85" s="135"/>
      <c r="E85" s="135"/>
      <c r="F85" s="135"/>
      <c r="G85" s="135"/>
      <c r="H85" s="136"/>
      <c r="I85" s="131" t="s">
        <v>76</v>
      </c>
      <c r="J85" s="132"/>
      <c r="K85" s="132"/>
      <c r="L85" s="132"/>
      <c r="M85" s="132"/>
      <c r="N85" s="133"/>
      <c r="O85" s="131" t="s">
        <v>77</v>
      </c>
      <c r="P85" s="132"/>
      <c r="Q85" s="132"/>
      <c r="R85" s="132"/>
      <c r="S85" s="132"/>
      <c r="T85" s="133"/>
      <c r="U85" s="131" t="s">
        <v>18</v>
      </c>
      <c r="V85" s="132"/>
      <c r="W85" s="133"/>
      <c r="Y85" s="60"/>
    </row>
    <row r="86" spans="1:25" x14ac:dyDescent="0.15">
      <c r="A86" s="3"/>
      <c r="B86" s="137"/>
      <c r="C86" s="138"/>
      <c r="D86" s="138"/>
      <c r="E86" s="138"/>
      <c r="F86" s="138"/>
      <c r="G86" s="138"/>
      <c r="H86" s="139"/>
      <c r="I86" s="131" t="s">
        <v>78</v>
      </c>
      <c r="J86" s="133"/>
      <c r="K86" s="131" t="s">
        <v>79</v>
      </c>
      <c r="L86" s="133"/>
      <c r="M86" s="131" t="s">
        <v>80</v>
      </c>
      <c r="N86" s="133"/>
      <c r="O86" s="131" t="s">
        <v>78</v>
      </c>
      <c r="P86" s="133"/>
      <c r="Q86" s="131" t="s">
        <v>79</v>
      </c>
      <c r="R86" s="133"/>
      <c r="S86" s="131" t="s">
        <v>80</v>
      </c>
      <c r="T86" s="133"/>
      <c r="U86" s="131" t="s">
        <v>81</v>
      </c>
      <c r="V86" s="133"/>
      <c r="W86" s="53" t="s">
        <v>82</v>
      </c>
    </row>
    <row r="87" spans="1:25" x14ac:dyDescent="0.15">
      <c r="A87" s="3"/>
      <c r="B87" s="131" t="str">
        <f>$A23</f>
        <v>kombi</v>
      </c>
      <c r="C87" s="132"/>
      <c r="D87" s="132"/>
      <c r="E87" s="132"/>
      <c r="F87" s="132"/>
      <c r="G87" s="132"/>
      <c r="H87" s="133"/>
      <c r="I87" s="142">
        <f>$A34</f>
        <v>4.58</v>
      </c>
      <c r="J87" s="144"/>
      <c r="K87" s="131">
        <f>$E34</f>
        <v>5</v>
      </c>
      <c r="L87" s="133"/>
      <c r="M87" s="131">
        <f>$T10</f>
        <v>114</v>
      </c>
      <c r="N87" s="133"/>
      <c r="O87" s="142">
        <f>$A34</f>
        <v>4.58</v>
      </c>
      <c r="P87" s="144"/>
      <c r="Q87" s="131">
        <f>$C34</f>
        <v>5</v>
      </c>
      <c r="R87" s="133"/>
      <c r="S87" s="131">
        <f>$T8</f>
        <v>0</v>
      </c>
      <c r="T87" s="133"/>
      <c r="U87" s="184">
        <f>W87/F9</f>
        <v>2088.4800000000005</v>
      </c>
      <c r="V87" s="185"/>
      <c r="W87" s="16">
        <f>(((M87/K87)*I87)*F8)</f>
        <v>20884.800000000003</v>
      </c>
    </row>
    <row r="88" spans="1:25" x14ac:dyDescent="0.15">
      <c r="A88" s="3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1:25" x14ac:dyDescent="0.15">
      <c r="A89" s="3"/>
      <c r="B89" s="125" t="s">
        <v>83</v>
      </c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7"/>
      <c r="Q89" s="128" t="s">
        <v>18</v>
      </c>
      <c r="R89" s="129"/>
      <c r="S89" s="130"/>
      <c r="T89" s="181">
        <f>L109</f>
        <v>15644.296</v>
      </c>
      <c r="U89" s="182"/>
      <c r="V89" s="182"/>
      <c r="W89" s="37"/>
    </row>
    <row r="90" spans="1:25" x14ac:dyDescent="0.15">
      <c r="A90" s="3"/>
      <c r="B90" s="58"/>
      <c r="C90" s="58"/>
      <c r="D90" s="58"/>
      <c r="E90" s="58"/>
      <c r="F90" s="58"/>
      <c r="G90" s="58"/>
      <c r="H90" s="58"/>
      <c r="I90" s="21"/>
      <c r="J90" s="21"/>
      <c r="K90" s="22"/>
      <c r="L90" s="23"/>
      <c r="M90" s="23"/>
      <c r="N90" s="23"/>
      <c r="O90" s="24"/>
      <c r="P90" s="24"/>
      <c r="Q90" s="25"/>
      <c r="R90" s="58"/>
      <c r="S90" s="58"/>
      <c r="T90" s="58"/>
      <c r="U90" s="23"/>
      <c r="V90" s="58"/>
      <c r="W90" s="26"/>
    </row>
    <row r="91" spans="1:25" ht="3" customHeight="1" x14ac:dyDescent="0.15">
      <c r="A91" s="3"/>
      <c r="B91" s="58"/>
      <c r="C91" s="58"/>
      <c r="D91" s="58"/>
      <c r="E91" s="58"/>
      <c r="F91" s="58"/>
      <c r="G91" s="58"/>
      <c r="H91" s="58"/>
      <c r="I91" s="21"/>
      <c r="J91" s="21"/>
      <c r="K91" s="22"/>
      <c r="L91" s="23"/>
      <c r="M91" s="23"/>
      <c r="N91" s="23"/>
      <c r="O91" s="24"/>
      <c r="P91" s="24"/>
      <c r="Q91" s="25"/>
      <c r="R91" s="58"/>
      <c r="S91" s="58"/>
      <c r="T91" s="58"/>
      <c r="U91" s="23"/>
      <c r="V91" s="58"/>
      <c r="W91" s="26"/>
    </row>
    <row r="92" spans="1:25" ht="15" x14ac:dyDescent="0.25">
      <c r="A92" s="3"/>
      <c r="B92" s="236" t="s">
        <v>115</v>
      </c>
      <c r="C92" s="237"/>
      <c r="D92" s="237"/>
      <c r="E92" s="237"/>
      <c r="F92" s="237"/>
      <c r="G92" s="237"/>
      <c r="H92" s="238"/>
      <c r="I92" s="131"/>
      <c r="J92" s="132"/>
      <c r="K92" s="133"/>
      <c r="L92" s="23"/>
      <c r="M92" s="23"/>
      <c r="Q92" s="236" t="s">
        <v>151</v>
      </c>
      <c r="R92" s="237"/>
      <c r="S92" s="237"/>
      <c r="T92" s="238"/>
      <c r="U92" s="30"/>
      <c r="V92" s="31"/>
      <c r="W92" s="32"/>
      <c r="X92"/>
    </row>
    <row r="93" spans="1:25" ht="15" x14ac:dyDescent="0.25">
      <c r="A93" s="3"/>
      <c r="B93" s="166" t="s">
        <v>119</v>
      </c>
      <c r="C93" s="167"/>
      <c r="D93" s="167"/>
      <c r="E93" s="167"/>
      <c r="F93" s="167"/>
      <c r="G93" s="167"/>
      <c r="H93" s="168"/>
      <c r="I93" s="247">
        <f>I87</f>
        <v>4.58</v>
      </c>
      <c r="J93" s="247"/>
      <c r="K93" s="247"/>
      <c r="L93" s="29"/>
      <c r="M93" s="29"/>
      <c r="Q93" s="265" t="s">
        <v>153</v>
      </c>
      <c r="R93" s="266"/>
      <c r="S93" s="266"/>
      <c r="T93" s="267"/>
      <c r="U93" s="293" t="s">
        <v>154</v>
      </c>
      <c r="V93" s="294"/>
      <c r="W93" s="295"/>
      <c r="X93"/>
      <c r="Y93" s="57"/>
    </row>
    <row r="94" spans="1:25" ht="15" x14ac:dyDescent="0.25">
      <c r="A94" s="3"/>
      <c r="B94" s="166" t="s">
        <v>120</v>
      </c>
      <c r="C94" s="167"/>
      <c r="D94" s="167"/>
      <c r="E94" s="167"/>
      <c r="F94" s="167"/>
      <c r="G94" s="167"/>
      <c r="H94" s="168"/>
      <c r="I94" s="248">
        <v>2.9000000000000001E-2</v>
      </c>
      <c r="J94" s="248"/>
      <c r="K94" s="248"/>
      <c r="L94" s="29"/>
      <c r="M94" s="29"/>
      <c r="Q94" s="166" t="s">
        <v>155</v>
      </c>
      <c r="R94" s="167"/>
      <c r="S94" s="167"/>
      <c r="T94" s="168"/>
      <c r="U94" s="259">
        <f>W11</f>
        <v>22800</v>
      </c>
      <c r="V94" s="260"/>
      <c r="W94" s="261"/>
      <c r="X94"/>
      <c r="Y94" s="43"/>
    </row>
    <row r="95" spans="1:25" ht="15" x14ac:dyDescent="0.25">
      <c r="A95" s="3"/>
      <c r="B95" s="166" t="s">
        <v>116</v>
      </c>
      <c r="C95" s="167"/>
      <c r="D95" s="167"/>
      <c r="E95" s="167"/>
      <c r="F95" s="167"/>
      <c r="G95" s="167"/>
      <c r="H95" s="168"/>
      <c r="I95" s="249">
        <f>T9*F8</f>
        <v>22800</v>
      </c>
      <c r="J95" s="249"/>
      <c r="K95" s="249"/>
      <c r="L95" s="29"/>
      <c r="M95" s="29"/>
      <c r="Q95" s="265" t="s">
        <v>152</v>
      </c>
      <c r="R95" s="266"/>
      <c r="S95" s="266"/>
      <c r="T95" s="267"/>
      <c r="U95" s="290">
        <v>0.52</v>
      </c>
      <c r="V95" s="291"/>
      <c r="W95" s="292"/>
      <c r="X95"/>
      <c r="Y95" s="43"/>
    </row>
    <row r="96" spans="1:25" ht="15" x14ac:dyDescent="0.25">
      <c r="A96" s="3"/>
      <c r="B96" s="166" t="s">
        <v>117</v>
      </c>
      <c r="C96" s="167"/>
      <c r="D96" s="167"/>
      <c r="E96" s="167"/>
      <c r="F96" s="167"/>
      <c r="G96" s="167"/>
      <c r="H96" s="168"/>
      <c r="I96" s="250">
        <f>I93*I94*I95</f>
        <v>3028.2960000000003</v>
      </c>
      <c r="J96" s="250"/>
      <c r="K96" s="250"/>
      <c r="L96" s="29"/>
      <c r="M96" s="29"/>
      <c r="Q96" s="262" t="s">
        <v>156</v>
      </c>
      <c r="R96" s="263"/>
      <c r="S96" s="263"/>
      <c r="T96" s="264"/>
      <c r="U96" s="287">
        <f>U94*U95</f>
        <v>11856</v>
      </c>
      <c r="V96" s="288"/>
      <c r="W96" s="289"/>
      <c r="X96"/>
    </row>
    <row r="97" spans="1:24" ht="15" x14ac:dyDescent="0.25">
      <c r="A97" s="3"/>
      <c r="B97" s="166" t="s">
        <v>118</v>
      </c>
      <c r="C97" s="167"/>
      <c r="D97" s="167"/>
      <c r="E97" s="167"/>
      <c r="F97" s="167"/>
      <c r="G97" s="167"/>
      <c r="H97" s="168"/>
      <c r="I97" s="251">
        <f>I96/(T9*F8)</f>
        <v>0.13282000000000002</v>
      </c>
      <c r="J97" s="251"/>
      <c r="K97" s="251"/>
      <c r="L97" s="29"/>
      <c r="M97" s="29"/>
      <c r="Q97"/>
      <c r="R97"/>
      <c r="S97"/>
      <c r="T97"/>
      <c r="U97"/>
      <c r="V97"/>
      <c r="W97"/>
      <c r="X97"/>
    </row>
    <row r="98" spans="1:24" ht="15" x14ac:dyDescent="0.25">
      <c r="A98" s="3"/>
      <c r="B98" s="27"/>
      <c r="C98" s="27"/>
      <c r="D98" s="27"/>
      <c r="E98" s="27"/>
      <c r="F98" s="27"/>
      <c r="G98" s="27"/>
      <c r="H98" s="27"/>
      <c r="I98" s="21"/>
      <c r="J98" s="21"/>
      <c r="K98" s="22"/>
      <c r="L98" s="23"/>
      <c r="M98" s="23"/>
      <c r="U98"/>
      <c r="V98"/>
      <c r="W98"/>
      <c r="X98"/>
    </row>
    <row r="99" spans="1:24" ht="15" customHeight="1" x14ac:dyDescent="0.25">
      <c r="A99" s="3"/>
      <c r="B99" s="169" t="s">
        <v>121</v>
      </c>
      <c r="C99" s="170"/>
      <c r="D99" s="170"/>
      <c r="E99" s="170"/>
      <c r="F99" s="170"/>
      <c r="G99" s="170"/>
      <c r="H99" s="171"/>
      <c r="I99" s="281" t="s">
        <v>122</v>
      </c>
      <c r="J99" s="281"/>
      <c r="K99" s="281"/>
      <c r="L99" s="274" t="s">
        <v>123</v>
      </c>
      <c r="M99" s="274"/>
      <c r="N99" s="274"/>
      <c r="O99" s="274"/>
      <c r="P99"/>
      <c r="Q99"/>
      <c r="R99"/>
      <c r="S99"/>
      <c r="T99"/>
      <c r="U99"/>
      <c r="V99"/>
      <c r="W99"/>
      <c r="X99"/>
    </row>
    <row r="100" spans="1:24" ht="15" x14ac:dyDescent="0.25">
      <c r="A100" s="3"/>
      <c r="B100" s="253" t="s">
        <v>124</v>
      </c>
      <c r="C100" s="254"/>
      <c r="D100" s="254"/>
      <c r="E100" s="254"/>
      <c r="F100" s="254"/>
      <c r="G100" s="254"/>
      <c r="H100" s="255"/>
      <c r="I100" s="277">
        <v>4</v>
      </c>
      <c r="J100" s="277"/>
      <c r="K100" s="277"/>
      <c r="L100" s="277">
        <v>2</v>
      </c>
      <c r="M100" s="277"/>
      <c r="N100" s="277"/>
      <c r="O100" s="277"/>
      <c r="P100"/>
      <c r="Q100"/>
      <c r="R100"/>
      <c r="S100"/>
      <c r="T100"/>
      <c r="U100"/>
      <c r="V100"/>
      <c r="W100"/>
      <c r="X100"/>
    </row>
    <row r="101" spans="1:24" ht="15" x14ac:dyDescent="0.25">
      <c r="A101" s="3"/>
      <c r="B101" s="253" t="s">
        <v>125</v>
      </c>
      <c r="C101" s="254"/>
      <c r="D101" s="254"/>
      <c r="E101" s="254"/>
      <c r="F101" s="254"/>
      <c r="G101" s="254"/>
      <c r="H101" s="255"/>
      <c r="I101" s="276">
        <v>50000</v>
      </c>
      <c r="J101" s="276"/>
      <c r="K101" s="276"/>
      <c r="L101" s="276">
        <v>40000</v>
      </c>
      <c r="M101" s="276"/>
      <c r="N101" s="276"/>
      <c r="O101" s="276"/>
      <c r="P101"/>
      <c r="Q101"/>
      <c r="R101"/>
      <c r="S101"/>
      <c r="T101"/>
      <c r="U101"/>
      <c r="V101"/>
      <c r="W101"/>
      <c r="X101"/>
    </row>
    <row r="102" spans="1:24" ht="15" customHeight="1" x14ac:dyDescent="0.25">
      <c r="A102" s="3"/>
      <c r="B102" s="253" t="s">
        <v>126</v>
      </c>
      <c r="C102" s="254"/>
      <c r="D102" s="254"/>
      <c r="E102" s="254"/>
      <c r="F102" s="254"/>
      <c r="G102" s="254"/>
      <c r="H102" s="255"/>
      <c r="I102" s="275">
        <v>350</v>
      </c>
      <c r="J102" s="275"/>
      <c r="K102" s="275"/>
      <c r="L102" s="275">
        <v>200</v>
      </c>
      <c r="M102" s="275"/>
      <c r="N102" s="275"/>
      <c r="O102" s="275"/>
      <c r="P102" s="25"/>
      <c r="Q102"/>
      <c r="R102"/>
      <c r="S102"/>
      <c r="T102"/>
      <c r="U102"/>
      <c r="V102"/>
      <c r="W102"/>
    </row>
    <row r="103" spans="1:24" ht="15" customHeight="1" x14ac:dyDescent="0.25">
      <c r="A103" s="3"/>
      <c r="B103" s="253" t="s">
        <v>114</v>
      </c>
      <c r="C103" s="254"/>
      <c r="D103" s="254"/>
      <c r="E103" s="254"/>
      <c r="F103" s="254"/>
      <c r="G103" s="254"/>
      <c r="H103" s="255"/>
      <c r="I103" s="252">
        <f>I102*I100</f>
        <v>1400</v>
      </c>
      <c r="J103" s="252"/>
      <c r="K103" s="252"/>
      <c r="L103" s="252">
        <f>L102*(L100*I100)</f>
        <v>1600</v>
      </c>
      <c r="M103" s="252"/>
      <c r="N103" s="252"/>
      <c r="O103" s="252"/>
      <c r="P103" s="24"/>
      <c r="Q103"/>
      <c r="R103"/>
      <c r="S103"/>
      <c r="T103"/>
      <c r="U103"/>
      <c r="V103"/>
      <c r="W103"/>
    </row>
    <row r="104" spans="1:24" ht="15" customHeight="1" x14ac:dyDescent="0.15">
      <c r="A104" s="3"/>
      <c r="B104" s="256" t="s">
        <v>127</v>
      </c>
      <c r="C104" s="257"/>
      <c r="D104" s="257"/>
      <c r="E104" s="257"/>
      <c r="F104" s="257"/>
      <c r="G104" s="257"/>
      <c r="H104" s="257"/>
      <c r="I104" s="257"/>
      <c r="J104" s="257"/>
      <c r="K104" s="258"/>
      <c r="L104" s="280">
        <f>L100*I100</f>
        <v>8</v>
      </c>
      <c r="M104" s="280"/>
      <c r="N104" s="280"/>
      <c r="O104" s="280"/>
      <c r="P104" s="24"/>
      <c r="Q104" s="25"/>
      <c r="R104" s="58"/>
      <c r="S104" s="58"/>
      <c r="T104" s="58"/>
      <c r="U104" s="23"/>
      <c r="V104" s="58"/>
      <c r="W104" s="26"/>
    </row>
    <row r="105" spans="1:24" ht="15" customHeight="1" x14ac:dyDescent="0.15">
      <c r="A105" s="3"/>
      <c r="B105" s="256" t="s">
        <v>128</v>
      </c>
      <c r="C105" s="257"/>
      <c r="D105" s="257"/>
      <c r="E105" s="257"/>
      <c r="F105" s="257"/>
      <c r="G105" s="257"/>
      <c r="H105" s="257"/>
      <c r="I105" s="257"/>
      <c r="J105" s="257"/>
      <c r="K105" s="258"/>
      <c r="L105" s="279">
        <f>I101+(L101*L100)</f>
        <v>130000</v>
      </c>
      <c r="M105" s="279"/>
      <c r="N105" s="279"/>
      <c r="O105" s="279"/>
      <c r="P105" s="24"/>
      <c r="Q105" s="25"/>
      <c r="R105" s="58"/>
      <c r="S105" s="58"/>
      <c r="T105" s="58"/>
      <c r="U105" s="23"/>
      <c r="V105" s="58"/>
      <c r="W105" s="26"/>
    </row>
    <row r="106" spans="1:24" ht="15" customHeight="1" x14ac:dyDescent="0.15">
      <c r="A106" s="3"/>
      <c r="B106" s="256" t="s">
        <v>129</v>
      </c>
      <c r="C106" s="257"/>
      <c r="D106" s="257"/>
      <c r="E106" s="257"/>
      <c r="F106" s="257"/>
      <c r="G106" s="257"/>
      <c r="H106" s="257"/>
      <c r="I106" s="257"/>
      <c r="J106" s="257"/>
      <c r="K106" s="258"/>
      <c r="L106" s="278">
        <f>(I103+L103)/(I101+L101)</f>
        <v>3.3333333333333333E-2</v>
      </c>
      <c r="M106" s="278"/>
      <c r="N106" s="278"/>
      <c r="O106" s="278"/>
      <c r="P106" s="24"/>
      <c r="Q106" s="25"/>
      <c r="R106" s="58"/>
      <c r="S106" s="58"/>
      <c r="T106" s="58"/>
      <c r="U106" s="23"/>
      <c r="V106" s="58"/>
      <c r="W106" s="26"/>
    </row>
    <row r="107" spans="1:24" ht="15" customHeight="1" x14ac:dyDescent="0.15">
      <c r="A107" s="3"/>
      <c r="B107" s="256" t="s">
        <v>130</v>
      </c>
      <c r="C107" s="257"/>
      <c r="D107" s="257"/>
      <c r="E107" s="257"/>
      <c r="F107" s="257"/>
      <c r="G107" s="257"/>
      <c r="H107" s="257"/>
      <c r="I107" s="257"/>
      <c r="J107" s="257"/>
      <c r="K107" s="258"/>
      <c r="L107" s="278">
        <f>L106*$W$11</f>
        <v>760</v>
      </c>
      <c r="M107" s="278"/>
      <c r="N107" s="278"/>
      <c r="O107" s="278"/>
      <c r="P107" s="24"/>
      <c r="Q107" s="25"/>
      <c r="R107" s="58"/>
      <c r="S107" s="58"/>
      <c r="T107" s="58"/>
      <c r="U107" s="23"/>
      <c r="V107" s="58"/>
      <c r="W107" s="26"/>
    </row>
    <row r="108" spans="1:24" x14ac:dyDescent="0.15">
      <c r="A108" s="3"/>
      <c r="B108" s="58"/>
      <c r="C108" s="58"/>
      <c r="D108" s="58"/>
      <c r="E108" s="58"/>
      <c r="F108" s="58"/>
      <c r="G108" s="58"/>
      <c r="H108" s="58"/>
      <c r="I108" s="21"/>
      <c r="J108" s="21"/>
      <c r="K108" s="22"/>
      <c r="L108" s="23"/>
      <c r="M108" s="23"/>
      <c r="N108" s="23"/>
      <c r="O108" s="24"/>
      <c r="P108" s="24"/>
      <c r="Q108" s="25"/>
      <c r="R108" s="58"/>
      <c r="S108" s="58"/>
      <c r="T108" s="58"/>
      <c r="U108" s="23"/>
      <c r="V108" s="58"/>
      <c r="W108" s="26"/>
    </row>
    <row r="109" spans="1:24" ht="15" customHeight="1" x14ac:dyDescent="0.25">
      <c r="A109" s="3"/>
      <c r="B109" s="169" t="s">
        <v>132</v>
      </c>
      <c r="C109" s="170"/>
      <c r="D109" s="170"/>
      <c r="E109" s="170"/>
      <c r="F109" s="170"/>
      <c r="G109" s="170"/>
      <c r="H109" s="170"/>
      <c r="I109" s="170"/>
      <c r="J109" s="170"/>
      <c r="K109" s="171"/>
      <c r="L109" s="268">
        <f>I96+U96+L107</f>
        <v>15644.296</v>
      </c>
      <c r="M109" s="269"/>
      <c r="N109" s="269"/>
      <c r="O109" s="270"/>
      <c r="P109" s="24"/>
      <c r="Q109" s="25"/>
      <c r="R109" s="28"/>
      <c r="S109" s="58"/>
      <c r="T109" s="58"/>
      <c r="U109" s="23"/>
      <c r="V109" s="58"/>
      <c r="W109" s="26"/>
    </row>
    <row r="110" spans="1:24" ht="8.25" customHeight="1" x14ac:dyDescent="0.15">
      <c r="A110" s="3"/>
      <c r="B110" s="169" t="s">
        <v>133</v>
      </c>
      <c r="C110" s="170"/>
      <c r="D110" s="170"/>
      <c r="E110" s="170"/>
      <c r="F110" s="170"/>
      <c r="G110" s="170"/>
      <c r="H110" s="170"/>
      <c r="I110" s="170"/>
      <c r="J110" s="170"/>
      <c r="K110" s="171"/>
      <c r="L110" s="163">
        <f>L109/W11</f>
        <v>0.68615333333333339</v>
      </c>
      <c r="M110" s="164"/>
      <c r="N110" s="164"/>
      <c r="O110" s="165"/>
      <c r="P110" s="24"/>
      <c r="Q110" s="25"/>
      <c r="R110" s="58"/>
      <c r="S110" s="58"/>
      <c r="T110" s="58"/>
      <c r="U110" s="23"/>
      <c r="V110" s="58"/>
      <c r="W110" s="26"/>
    </row>
    <row r="111" spans="1:24" ht="8.25" customHeight="1" x14ac:dyDescent="0.15">
      <c r="A111" s="3"/>
      <c r="B111" s="169" t="s">
        <v>134</v>
      </c>
      <c r="C111" s="170"/>
      <c r="D111" s="170"/>
      <c r="E111" s="170"/>
      <c r="F111" s="170"/>
      <c r="G111" s="170"/>
      <c r="H111" s="170"/>
      <c r="I111" s="170"/>
      <c r="J111" s="170"/>
      <c r="K111" s="171"/>
      <c r="L111" s="271">
        <f>L109/W87</f>
        <v>0.74907569141193586</v>
      </c>
      <c r="M111" s="272"/>
      <c r="N111" s="272"/>
      <c r="O111" s="273"/>
      <c r="P111" s="24"/>
      <c r="Q111" s="25"/>
      <c r="R111" s="58"/>
      <c r="S111" s="58"/>
      <c r="T111" s="58"/>
      <c r="U111" s="23"/>
      <c r="V111" s="58"/>
      <c r="W111" s="26"/>
    </row>
    <row r="113" spans="1:23" ht="8.25" customHeight="1" x14ac:dyDescent="0.15">
      <c r="A113" s="140" t="s">
        <v>145</v>
      </c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</row>
    <row r="114" spans="1:23" ht="8.25" customHeight="1" x14ac:dyDescent="0.1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</row>
    <row r="115" spans="1:23" x14ac:dyDescent="0.15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</row>
    <row r="116" spans="1:23" x14ac:dyDescent="0.15">
      <c r="B116" s="125" t="s">
        <v>59</v>
      </c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7"/>
      <c r="Q116" s="128" t="s">
        <v>18</v>
      </c>
      <c r="R116" s="129"/>
      <c r="S116" s="130"/>
      <c r="T116" s="218">
        <f>I122</f>
        <v>6505.6581022933342</v>
      </c>
      <c r="U116" s="129"/>
      <c r="V116" s="130"/>
      <c r="W116" s="4"/>
    </row>
    <row r="117" spans="1:23" ht="13.5" customHeight="1" x14ac:dyDescent="0.25">
      <c r="B117" s="151" t="s">
        <v>135</v>
      </c>
      <c r="C117" s="152"/>
      <c r="D117" s="152"/>
      <c r="E117" s="152"/>
      <c r="F117" s="152"/>
      <c r="G117" s="152"/>
      <c r="H117" s="153"/>
      <c r="I117" s="131" t="s">
        <v>96</v>
      </c>
      <c r="J117" s="133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9.75" customHeight="1" x14ac:dyDescent="0.25">
      <c r="B118" s="131" t="s">
        <v>136</v>
      </c>
      <c r="C118" s="132"/>
      <c r="D118" s="132"/>
      <c r="E118" s="132"/>
      <c r="F118" s="132"/>
      <c r="G118" s="132"/>
      <c r="H118" s="133"/>
      <c r="I118" s="219">
        <f>V44+T48+T53+T57+T63+T67+T73+T76</f>
        <v>28527.485022933331</v>
      </c>
      <c r="J118" s="14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15">
      <c r="B119" s="131" t="s">
        <v>137</v>
      </c>
      <c r="C119" s="132"/>
      <c r="D119" s="132"/>
      <c r="E119" s="132"/>
      <c r="F119" s="132"/>
      <c r="G119" s="132"/>
      <c r="H119" s="133"/>
      <c r="I119" s="219">
        <f>T84+T89</f>
        <v>36529.096000000005</v>
      </c>
      <c r="J119" s="148"/>
    </row>
    <row r="120" spans="1:23" x14ac:dyDescent="0.15">
      <c r="B120" s="131" t="s">
        <v>138</v>
      </c>
      <c r="C120" s="132"/>
      <c r="D120" s="132"/>
      <c r="E120" s="132"/>
      <c r="F120" s="132"/>
      <c r="G120" s="132"/>
      <c r="H120" s="133"/>
      <c r="I120" s="219">
        <f>I119+I118</f>
        <v>65056.581022933336</v>
      </c>
      <c r="J120" s="148"/>
    </row>
    <row r="121" spans="1:23" x14ac:dyDescent="0.15">
      <c r="B121" s="131" t="s">
        <v>139</v>
      </c>
      <c r="C121" s="132"/>
      <c r="D121" s="132"/>
      <c r="E121" s="132"/>
      <c r="F121" s="132"/>
      <c r="G121" s="132"/>
      <c r="H121" s="133"/>
      <c r="I121" s="286">
        <v>0.1</v>
      </c>
      <c r="J121" s="286"/>
    </row>
    <row r="122" spans="1:23" x14ac:dyDescent="0.15">
      <c r="B122" s="131" t="s">
        <v>140</v>
      </c>
      <c r="C122" s="132"/>
      <c r="D122" s="132"/>
      <c r="E122" s="132"/>
      <c r="F122" s="132"/>
      <c r="G122" s="132"/>
      <c r="H122" s="133"/>
      <c r="I122" s="163">
        <f>I120*I121</f>
        <v>6505.6581022933342</v>
      </c>
      <c r="J122" s="165"/>
    </row>
    <row r="123" spans="1:23" x14ac:dyDescent="0.15">
      <c r="B123" s="131" t="s">
        <v>141</v>
      </c>
      <c r="C123" s="132"/>
      <c r="D123" s="132"/>
      <c r="E123" s="132"/>
      <c r="F123" s="132"/>
      <c r="G123" s="132"/>
      <c r="H123" s="133"/>
      <c r="I123" s="147">
        <f>I122/W11</f>
        <v>0.28533588167953222</v>
      </c>
      <c r="J123" s="147"/>
    </row>
    <row r="125" spans="1:23" ht="4.5" customHeight="1" x14ac:dyDescent="0.15"/>
    <row r="126" spans="1:23" ht="15" x14ac:dyDescent="0.25">
      <c r="A126" s="202"/>
      <c r="B126" s="202"/>
      <c r="C126" s="202"/>
      <c r="D126" s="203" t="s">
        <v>11</v>
      </c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</row>
    <row r="127" spans="1:23" ht="10.5" x14ac:dyDescent="0.15">
      <c r="A127" s="202"/>
      <c r="B127" s="202"/>
      <c r="C127" s="202"/>
      <c r="D127" s="204" t="s">
        <v>12</v>
      </c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</row>
    <row r="128" spans="1:23" ht="10.5" x14ac:dyDescent="0.15">
      <c r="A128" s="124"/>
      <c r="B128" s="124"/>
      <c r="C128" s="124"/>
      <c r="D128" s="205" t="s">
        <v>13</v>
      </c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</row>
    <row r="130" spans="1:23" ht="10.5" x14ac:dyDescent="0.15">
      <c r="A130" s="5" t="s">
        <v>0</v>
      </c>
      <c r="B130" s="6">
        <f>$B4</f>
        <v>6</v>
      </c>
      <c r="C130" s="206" t="str">
        <f>$C4</f>
        <v>Itinerário B (o horário de início do roteiro deve atender a necessidade dos alunos da EMEF Venceslau Pinheiro, que deverão estar em frente a EMEF Venceslau Pinheiro, localidade de Esquina Beck, às 7h e 25min)
Prefeitura – Vila Esquina Beck – Fazenda Ramada – EMEF Venceslau Pinheiro 
Início da Manhã: Saída da Prefeitura Municipal seguindo até a EMEF Venceslau Pinheiro (linha Esq. Beck) deslocando-se pelas seguintes propriedades rurais: Granja Velha – Adriano Cesar - Ardengui – Adão Chagas em direção à EMEF Venceslau Pinheiro seguindo até a entrada da propriedade sr. Meggiolaro (entre esta propriedade e o Van Ass) – entrada na propriedade do sr. Udhe - retornando para a EMEF Venceslau Pinheiro (10 pontos de parada)
Final da Manhã: saída da EMEF Venceslau Pinheiro seguindo até a entrada da propriedade sr. Meggiolaro (entre esta propriedade e o Van Ass) – entrada na propriedade do sr. Udhe - retornando para a EMEF Venceslau Pinheiro seguindo para as propriedades: Granja Velha – Adriano Cesar - Ardengui – Adão Chagas seguindo para a EMEF Venceslau Pinheiro retornando para Prefeitura Municipal de Condor.
Total do itinerário: 114 km diários</v>
      </c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7"/>
    </row>
    <row r="131" spans="1:23" ht="9" x14ac:dyDescent="0.15">
      <c r="A131" s="210" t="s">
        <v>8</v>
      </c>
      <c r="B131" s="211"/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9"/>
    </row>
    <row r="133" spans="1:23" ht="8.25" customHeight="1" x14ac:dyDescent="0.15">
      <c r="A133" s="212" t="s">
        <v>100</v>
      </c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</row>
    <row r="134" spans="1:23" ht="8.25" customHeight="1" x14ac:dyDescent="0.1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</row>
    <row r="135" spans="1:23" x14ac:dyDescent="0.15">
      <c r="A135" s="214" t="s">
        <v>101</v>
      </c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6"/>
      <c r="O135" s="214" t="s">
        <v>43</v>
      </c>
      <c r="P135" s="215"/>
      <c r="Q135" s="215"/>
      <c r="R135" s="215"/>
      <c r="S135" s="215"/>
      <c r="T135" s="216"/>
      <c r="U135" s="214" t="s">
        <v>102</v>
      </c>
      <c r="V135" s="215"/>
      <c r="W135" s="216"/>
    </row>
    <row r="136" spans="1:23" x14ac:dyDescent="0.15">
      <c r="A136" s="151" t="s">
        <v>33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3"/>
      <c r="O136" s="192">
        <f>$V44</f>
        <v>0</v>
      </c>
      <c r="P136" s="192"/>
      <c r="Q136" s="192"/>
      <c r="R136" s="192"/>
      <c r="S136" s="192"/>
      <c r="T136" s="192"/>
      <c r="U136" s="156">
        <f>O136/$O$150</f>
        <v>0</v>
      </c>
      <c r="V136" s="156"/>
      <c r="W136" s="156"/>
    </row>
    <row r="137" spans="1:23" x14ac:dyDescent="0.15">
      <c r="A137" s="54" t="s">
        <v>146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142">
        <f>T48</f>
        <v>920.83333333333326</v>
      </c>
      <c r="P137" s="143"/>
      <c r="Q137" s="143"/>
      <c r="R137" s="143"/>
      <c r="S137" s="143"/>
      <c r="T137" s="144"/>
      <c r="U137" s="156">
        <f t="shared" ref="U137:U151" si="4">O137/$O$150</f>
        <v>1.209553172055796E-2</v>
      </c>
      <c r="V137" s="156"/>
      <c r="W137" s="156"/>
    </row>
    <row r="138" spans="1:23" x14ac:dyDescent="0.15">
      <c r="A138" s="151" t="s">
        <v>32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3"/>
      <c r="O138" s="189">
        <f>$T53</f>
        <v>137.94</v>
      </c>
      <c r="P138" s="190"/>
      <c r="Q138" s="190"/>
      <c r="R138" s="190"/>
      <c r="S138" s="190"/>
      <c r="T138" s="191"/>
      <c r="U138" s="156">
        <f t="shared" si="4"/>
        <v>1.8118997055570302E-3</v>
      </c>
      <c r="V138" s="156"/>
      <c r="W138" s="156"/>
    </row>
    <row r="139" spans="1:23" x14ac:dyDescent="0.15">
      <c r="A139" s="151" t="s">
        <v>38</v>
      </c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3"/>
      <c r="O139" s="189">
        <f>$T57</f>
        <v>548.08999999999992</v>
      </c>
      <c r="P139" s="190"/>
      <c r="Q139" s="190"/>
      <c r="R139" s="190"/>
      <c r="S139" s="190"/>
      <c r="T139" s="191"/>
      <c r="U139" s="156">
        <f t="shared" si="4"/>
        <v>7.199391834266728E-3</v>
      </c>
      <c r="V139" s="156"/>
      <c r="W139" s="156"/>
    </row>
    <row r="140" spans="1:23" x14ac:dyDescent="0.15">
      <c r="A140" s="114" t="s">
        <v>190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6"/>
      <c r="O140" s="142">
        <f>T76</f>
        <v>2000</v>
      </c>
      <c r="P140" s="143"/>
      <c r="Q140" s="143"/>
      <c r="R140" s="143"/>
      <c r="S140" s="143"/>
      <c r="T140" s="144"/>
      <c r="U140" s="156">
        <f t="shared" si="4"/>
        <v>2.627083812609874E-2</v>
      </c>
      <c r="V140" s="156"/>
      <c r="W140" s="156"/>
    </row>
    <row r="141" spans="1:23" x14ac:dyDescent="0.15">
      <c r="A141" s="151" t="s">
        <v>30</v>
      </c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3"/>
      <c r="O141" s="192">
        <f>$T84</f>
        <v>20884.800000000003</v>
      </c>
      <c r="P141" s="192"/>
      <c r="Q141" s="192"/>
      <c r="R141" s="192"/>
      <c r="S141" s="192"/>
      <c r="T141" s="192"/>
      <c r="U141" s="156">
        <f t="shared" si="4"/>
        <v>0.27433060004797355</v>
      </c>
      <c r="V141" s="156"/>
      <c r="W141" s="156"/>
    </row>
    <row r="142" spans="1:23" x14ac:dyDescent="0.15">
      <c r="A142" s="151" t="s">
        <v>83</v>
      </c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3"/>
      <c r="O142" s="189">
        <f>L109</f>
        <v>15644.296</v>
      </c>
      <c r="P142" s="190"/>
      <c r="Q142" s="190"/>
      <c r="R142" s="190"/>
      <c r="S142" s="190"/>
      <c r="T142" s="191"/>
      <c r="U142" s="156">
        <f t="shared" si="4"/>
        <v>0.20549438390638702</v>
      </c>
      <c r="V142" s="156"/>
      <c r="W142" s="156"/>
    </row>
    <row r="143" spans="1:23" x14ac:dyDescent="0.15">
      <c r="A143" s="199" t="s">
        <v>84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1"/>
      <c r="O143" s="186">
        <f>$T63</f>
        <v>330.9</v>
      </c>
      <c r="P143" s="187"/>
      <c r="Q143" s="187"/>
      <c r="R143" s="187"/>
      <c r="S143" s="187"/>
      <c r="T143" s="188"/>
      <c r="U143" s="156">
        <f t="shared" si="4"/>
        <v>4.3465101679630363E-3</v>
      </c>
      <c r="V143" s="156"/>
      <c r="W143" s="156"/>
    </row>
    <row r="144" spans="1:23" x14ac:dyDescent="0.15">
      <c r="A144" s="151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3"/>
      <c r="O144" s="192">
        <f>$T67</f>
        <v>21615.721689599999</v>
      </c>
      <c r="P144" s="192"/>
      <c r="Q144" s="192"/>
      <c r="R144" s="192"/>
      <c r="S144" s="192"/>
      <c r="T144" s="192"/>
      <c r="U144" s="156">
        <f t="shared" si="4"/>
        <v>0.28393156274314157</v>
      </c>
      <c r="V144" s="156"/>
      <c r="W144" s="156"/>
    </row>
    <row r="145" spans="1:23" x14ac:dyDescent="0.15">
      <c r="A145" s="151" t="s">
        <v>104</v>
      </c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3"/>
      <c r="O145" s="189">
        <f>$A38</f>
        <v>2974</v>
      </c>
      <c r="P145" s="190"/>
      <c r="Q145" s="190"/>
      <c r="R145" s="190"/>
      <c r="S145" s="190"/>
      <c r="T145" s="191"/>
      <c r="U145" s="156">
        <f t="shared" si="4"/>
        <v>3.9064736293508831E-2</v>
      </c>
      <c r="V145" s="156"/>
      <c r="W145" s="156"/>
    </row>
    <row r="146" spans="1:23" x14ac:dyDescent="0.15">
      <c r="A146" s="151" t="s">
        <v>105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3"/>
      <c r="O146" s="189">
        <v>0</v>
      </c>
      <c r="P146" s="190"/>
      <c r="Q146" s="190"/>
      <c r="R146" s="190"/>
      <c r="S146" s="190"/>
      <c r="T146" s="191"/>
      <c r="U146" s="156">
        <f t="shared" si="4"/>
        <v>0</v>
      </c>
      <c r="V146" s="156"/>
      <c r="W146" s="156"/>
    </row>
    <row r="147" spans="1:23" x14ac:dyDescent="0.15">
      <c r="A147" s="151" t="s">
        <v>59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3"/>
      <c r="O147" s="186">
        <f>$I122</f>
        <v>6505.6581022933342</v>
      </c>
      <c r="P147" s="187"/>
      <c r="Q147" s="187"/>
      <c r="R147" s="187"/>
      <c r="S147" s="187"/>
      <c r="T147" s="188"/>
      <c r="U147" s="156">
        <f t="shared" si="4"/>
        <v>8.545454545454545E-2</v>
      </c>
      <c r="V147" s="156"/>
      <c r="W147" s="156"/>
    </row>
    <row r="148" spans="1:23" x14ac:dyDescent="0.15">
      <c r="A148" s="151" t="s">
        <v>107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3"/>
      <c r="O148" s="189">
        <f>SUM(O136:T147)</f>
        <v>71562.239125226683</v>
      </c>
      <c r="P148" s="190"/>
      <c r="Q148" s="190"/>
      <c r="R148" s="190"/>
      <c r="S148" s="190"/>
      <c r="T148" s="191"/>
      <c r="U148" s="156">
        <f t="shared" si="4"/>
        <v>0.94000000000000006</v>
      </c>
      <c r="V148" s="156"/>
      <c r="W148" s="156"/>
    </row>
    <row r="149" spans="1:23" x14ac:dyDescent="0.15">
      <c r="A149" s="151" t="s">
        <v>106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3"/>
      <c r="O149" s="192">
        <f>O151*0.06</f>
        <v>4567.8024973548954</v>
      </c>
      <c r="P149" s="192"/>
      <c r="Q149" s="192"/>
      <c r="R149" s="192"/>
      <c r="S149" s="192"/>
      <c r="T149" s="192"/>
      <c r="U149" s="156">
        <f t="shared" si="4"/>
        <v>6.0000000000000012E-2</v>
      </c>
      <c r="V149" s="156"/>
      <c r="W149" s="156"/>
    </row>
    <row r="150" spans="1:23" x14ac:dyDescent="0.15">
      <c r="A150" s="151" t="s">
        <v>108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3"/>
      <c r="O150" s="189">
        <f>O148+O149</f>
        <v>76130.041622581572</v>
      </c>
      <c r="P150" s="190"/>
      <c r="Q150" s="190"/>
      <c r="R150" s="190"/>
      <c r="S150" s="190"/>
      <c r="T150" s="191"/>
      <c r="U150" s="156">
        <f t="shared" si="4"/>
        <v>1</v>
      </c>
      <c r="V150" s="156"/>
      <c r="W150" s="156"/>
    </row>
    <row r="151" spans="1:23" x14ac:dyDescent="0.15">
      <c r="A151" s="151" t="s">
        <v>18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3"/>
      <c r="O151" s="189">
        <f>O148/(1-0.06)</f>
        <v>76130.041622581586</v>
      </c>
      <c r="P151" s="190"/>
      <c r="Q151" s="190"/>
      <c r="R151" s="190"/>
      <c r="S151" s="190"/>
      <c r="T151" s="191"/>
      <c r="U151" s="156">
        <f t="shared" si="4"/>
        <v>1.0000000000000002</v>
      </c>
      <c r="V151" s="156"/>
      <c r="W151" s="156"/>
    </row>
    <row r="153" spans="1:23" x14ac:dyDescent="0.15">
      <c r="A153" s="196" t="s">
        <v>103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8"/>
      <c r="U153" s="193">
        <f>O151/(F8*T10)</f>
        <v>3.3390369132711224</v>
      </c>
      <c r="V153" s="194"/>
      <c r="W153" s="195"/>
    </row>
  </sheetData>
  <mergeCells count="412">
    <mergeCell ref="A1:C3"/>
    <mergeCell ref="D1:W1"/>
    <mergeCell ref="D2:W2"/>
    <mergeCell ref="D3:W3"/>
    <mergeCell ref="C4:W5"/>
    <mergeCell ref="A5:B5"/>
    <mergeCell ref="A9:E9"/>
    <mergeCell ref="F9:J9"/>
    <mergeCell ref="K9:S9"/>
    <mergeCell ref="T9:W9"/>
    <mergeCell ref="A10:E10"/>
    <mergeCell ref="F10:J10"/>
    <mergeCell ref="K10:S10"/>
    <mergeCell ref="T10:W10"/>
    <mergeCell ref="A6:W6"/>
    <mergeCell ref="A7:W7"/>
    <mergeCell ref="A8:E8"/>
    <mergeCell ref="F8:J8"/>
    <mergeCell ref="K8:S8"/>
    <mergeCell ref="T8:W8"/>
    <mergeCell ref="K11:S11"/>
    <mergeCell ref="A12:W12"/>
    <mergeCell ref="A13:M13"/>
    <mergeCell ref="N13:W13"/>
    <mergeCell ref="A14:E14"/>
    <mergeCell ref="F14:G14"/>
    <mergeCell ref="H14:I14"/>
    <mergeCell ref="J14:K14"/>
    <mergeCell ref="L14:M14"/>
    <mergeCell ref="N14:R14"/>
    <mergeCell ref="S14:T14"/>
    <mergeCell ref="U14:V14"/>
    <mergeCell ref="H15:I15"/>
    <mergeCell ref="J15:K15"/>
    <mergeCell ref="L15:M15"/>
    <mergeCell ref="N15:R15"/>
    <mergeCell ref="S15:T15"/>
    <mergeCell ref="U15:V15"/>
    <mergeCell ref="U16:V16"/>
    <mergeCell ref="F17:G17"/>
    <mergeCell ref="H17:I17"/>
    <mergeCell ref="J17:K17"/>
    <mergeCell ref="L17:M17"/>
    <mergeCell ref="N17:R17"/>
    <mergeCell ref="S17:T17"/>
    <mergeCell ref="U17:V17"/>
    <mergeCell ref="F16:G16"/>
    <mergeCell ref="H16:I16"/>
    <mergeCell ref="J16:K16"/>
    <mergeCell ref="L16:M16"/>
    <mergeCell ref="N16:R16"/>
    <mergeCell ref="S16:T16"/>
    <mergeCell ref="A23:G23"/>
    <mergeCell ref="H23:K23"/>
    <mergeCell ref="L23:O23"/>
    <mergeCell ref="P23:S23"/>
    <mergeCell ref="T23:W23"/>
    <mergeCell ref="A24:W24"/>
    <mergeCell ref="U18:V18"/>
    <mergeCell ref="N19:R19"/>
    <mergeCell ref="S19:V19"/>
    <mergeCell ref="A20:W20"/>
    <mergeCell ref="A21:W21"/>
    <mergeCell ref="A22:G22"/>
    <mergeCell ref="H22:K22"/>
    <mergeCell ref="L22:O22"/>
    <mergeCell ref="P22:S22"/>
    <mergeCell ref="T22:W22"/>
    <mergeCell ref="F18:G19"/>
    <mergeCell ref="H18:I19"/>
    <mergeCell ref="J18:K19"/>
    <mergeCell ref="L18:M19"/>
    <mergeCell ref="N18:R18"/>
    <mergeCell ref="S18:T18"/>
    <mergeCell ref="A15:E19"/>
    <mergeCell ref="F15:G15"/>
    <mergeCell ref="A25:W25"/>
    <mergeCell ref="A26:B28"/>
    <mergeCell ref="C26:F28"/>
    <mergeCell ref="G26:I28"/>
    <mergeCell ref="J26:K28"/>
    <mergeCell ref="L26:M28"/>
    <mergeCell ref="N26:W26"/>
    <mergeCell ref="N27:Q27"/>
    <mergeCell ref="R27:U27"/>
    <mergeCell ref="V27:W27"/>
    <mergeCell ref="N28:O28"/>
    <mergeCell ref="P28:Q28"/>
    <mergeCell ref="R28:S28"/>
    <mergeCell ref="T28:U28"/>
    <mergeCell ref="A29:B29"/>
    <mergeCell ref="C29:F29"/>
    <mergeCell ref="G29:I29"/>
    <mergeCell ref="J29:K29"/>
    <mergeCell ref="L29:M29"/>
    <mergeCell ref="N29:O29"/>
    <mergeCell ref="N32:U32"/>
    <mergeCell ref="V32:W32"/>
    <mergeCell ref="C33:D33"/>
    <mergeCell ref="E33:G33"/>
    <mergeCell ref="H33:J33"/>
    <mergeCell ref="K33:L33"/>
    <mergeCell ref="N33:U33"/>
    <mergeCell ref="V33:W33"/>
    <mergeCell ref="P29:Q29"/>
    <mergeCell ref="R29:S29"/>
    <mergeCell ref="T29:U29"/>
    <mergeCell ref="A30:W30"/>
    <mergeCell ref="A31:L31"/>
    <mergeCell ref="M31:M34"/>
    <mergeCell ref="N31:W31"/>
    <mergeCell ref="A32:B33"/>
    <mergeCell ref="C32:G32"/>
    <mergeCell ref="H32:L32"/>
    <mergeCell ref="V34:W34"/>
    <mergeCell ref="A35:W35"/>
    <mergeCell ref="A36:E36"/>
    <mergeCell ref="H36:O36"/>
    <mergeCell ref="P36:Q38"/>
    <mergeCell ref="R36:W36"/>
    <mergeCell ref="A37:E37"/>
    <mergeCell ref="H37:J37"/>
    <mergeCell ref="K37:M37"/>
    <mergeCell ref="N37:O37"/>
    <mergeCell ref="A34:B34"/>
    <mergeCell ref="C34:D34"/>
    <mergeCell ref="E34:G34"/>
    <mergeCell ref="H34:J34"/>
    <mergeCell ref="K34:L34"/>
    <mergeCell ref="N34:U34"/>
    <mergeCell ref="A39:X39"/>
    <mergeCell ref="A40:W40"/>
    <mergeCell ref="A41:W41"/>
    <mergeCell ref="A42:W43"/>
    <mergeCell ref="B44:P44"/>
    <mergeCell ref="Q44:S44"/>
    <mergeCell ref="R37:W37"/>
    <mergeCell ref="A38:E38"/>
    <mergeCell ref="H38:J38"/>
    <mergeCell ref="K38:M38"/>
    <mergeCell ref="N38:O38"/>
    <mergeCell ref="R38:W38"/>
    <mergeCell ref="B45:D45"/>
    <mergeCell ref="E45:H45"/>
    <mergeCell ref="I45:K45"/>
    <mergeCell ref="L45:Q45"/>
    <mergeCell ref="R45:W45"/>
    <mergeCell ref="B46:D46"/>
    <mergeCell ref="E46:H46"/>
    <mergeCell ref="I46:K46"/>
    <mergeCell ref="L46:Q46"/>
    <mergeCell ref="R46:W46"/>
    <mergeCell ref="B50:I50"/>
    <mergeCell ref="J50:L50"/>
    <mergeCell ref="B51:I51"/>
    <mergeCell ref="J51:L51"/>
    <mergeCell ref="B53:P53"/>
    <mergeCell ref="Q53:S53"/>
    <mergeCell ref="B47:W47"/>
    <mergeCell ref="B48:P48"/>
    <mergeCell ref="Q48:S48"/>
    <mergeCell ref="T48:V48"/>
    <mergeCell ref="B49:I49"/>
    <mergeCell ref="J49:L49"/>
    <mergeCell ref="B55:D55"/>
    <mergeCell ref="E55:H55"/>
    <mergeCell ref="I55:K55"/>
    <mergeCell ref="L55:Q55"/>
    <mergeCell ref="R55:W55"/>
    <mergeCell ref="B56:W56"/>
    <mergeCell ref="T53:V53"/>
    <mergeCell ref="B54:D54"/>
    <mergeCell ref="E54:H54"/>
    <mergeCell ref="I54:K54"/>
    <mergeCell ref="L54:Q54"/>
    <mergeCell ref="R54:W54"/>
    <mergeCell ref="B59:H59"/>
    <mergeCell ref="I59:L59"/>
    <mergeCell ref="M59:Q59"/>
    <mergeCell ref="R59:W59"/>
    <mergeCell ref="B60:H60"/>
    <mergeCell ref="I60:L60"/>
    <mergeCell ref="M60:Q60"/>
    <mergeCell ref="R60:W60"/>
    <mergeCell ref="B57:P57"/>
    <mergeCell ref="Q57:S57"/>
    <mergeCell ref="T57:V57"/>
    <mergeCell ref="B58:H58"/>
    <mergeCell ref="I58:L58"/>
    <mergeCell ref="M58:Q58"/>
    <mergeCell ref="R58:W58"/>
    <mergeCell ref="B64:H64"/>
    <mergeCell ref="I64:N64"/>
    <mergeCell ref="O64:T64"/>
    <mergeCell ref="U64:W64"/>
    <mergeCell ref="B65:H65"/>
    <mergeCell ref="I65:N65"/>
    <mergeCell ref="O65:T65"/>
    <mergeCell ref="U65:W65"/>
    <mergeCell ref="B61:H61"/>
    <mergeCell ref="I61:L61"/>
    <mergeCell ref="M61:Q61"/>
    <mergeCell ref="R61:W61"/>
    <mergeCell ref="B63:P63"/>
    <mergeCell ref="Q63:S63"/>
    <mergeCell ref="T63:V63"/>
    <mergeCell ref="M69:N69"/>
    <mergeCell ref="O69:P69"/>
    <mergeCell ref="Q69:T71"/>
    <mergeCell ref="U69:W71"/>
    <mergeCell ref="I70:J70"/>
    <mergeCell ref="K70:L70"/>
    <mergeCell ref="B66:W66"/>
    <mergeCell ref="B67:P67"/>
    <mergeCell ref="Q67:S67"/>
    <mergeCell ref="T67:V67"/>
    <mergeCell ref="B68:H68"/>
    <mergeCell ref="I68:J68"/>
    <mergeCell ref="K68:L68"/>
    <mergeCell ref="M68:N68"/>
    <mergeCell ref="O68:P68"/>
    <mergeCell ref="Q68:T68"/>
    <mergeCell ref="U68:W68"/>
    <mergeCell ref="B73:P73"/>
    <mergeCell ref="Q73:S73"/>
    <mergeCell ref="T73:V73"/>
    <mergeCell ref="B74:G74"/>
    <mergeCell ref="H74:P74"/>
    <mergeCell ref="A82:W83"/>
    <mergeCell ref="M70:N70"/>
    <mergeCell ref="O70:P70"/>
    <mergeCell ref="I71:J71"/>
    <mergeCell ref="K71:L71"/>
    <mergeCell ref="M71:N71"/>
    <mergeCell ref="O71:P71"/>
    <mergeCell ref="B76:P76"/>
    <mergeCell ref="Q76:S76"/>
    <mergeCell ref="T76:V76"/>
    <mergeCell ref="B77:J77"/>
    <mergeCell ref="B78:J78"/>
    <mergeCell ref="Q77:S77"/>
    <mergeCell ref="K77:P77"/>
    <mergeCell ref="T77:W77"/>
    <mergeCell ref="K78:P78"/>
    <mergeCell ref="B69:H71"/>
    <mergeCell ref="I69:J69"/>
    <mergeCell ref="K69:L69"/>
    <mergeCell ref="B84:P84"/>
    <mergeCell ref="Q84:S84"/>
    <mergeCell ref="T84:V84"/>
    <mergeCell ref="B85:H86"/>
    <mergeCell ref="I85:N85"/>
    <mergeCell ref="O85:T85"/>
    <mergeCell ref="U85:W85"/>
    <mergeCell ref="I86:J86"/>
    <mergeCell ref="K86:L86"/>
    <mergeCell ref="M86:N86"/>
    <mergeCell ref="S87:T87"/>
    <mergeCell ref="U87:V87"/>
    <mergeCell ref="B88:W88"/>
    <mergeCell ref="B92:H92"/>
    <mergeCell ref="I92:K92"/>
    <mergeCell ref="Q92:T92"/>
    <mergeCell ref="O86:P86"/>
    <mergeCell ref="Q86:R86"/>
    <mergeCell ref="S86:T86"/>
    <mergeCell ref="U86:V86"/>
    <mergeCell ref="B87:H87"/>
    <mergeCell ref="I87:J87"/>
    <mergeCell ref="K87:L87"/>
    <mergeCell ref="M87:N87"/>
    <mergeCell ref="O87:P87"/>
    <mergeCell ref="Q87:R87"/>
    <mergeCell ref="T89:V89"/>
    <mergeCell ref="Q95:T95"/>
    <mergeCell ref="U95:W95"/>
    <mergeCell ref="B96:H96"/>
    <mergeCell ref="I96:K96"/>
    <mergeCell ref="Q96:T96"/>
    <mergeCell ref="U96:W96"/>
    <mergeCell ref="B93:H93"/>
    <mergeCell ref="I93:K93"/>
    <mergeCell ref="Q93:T93"/>
    <mergeCell ref="U93:W93"/>
    <mergeCell ref="B94:H94"/>
    <mergeCell ref="I94:K94"/>
    <mergeCell ref="Q94:T94"/>
    <mergeCell ref="U94:W94"/>
    <mergeCell ref="B97:H97"/>
    <mergeCell ref="I97:K97"/>
    <mergeCell ref="B99:H99"/>
    <mergeCell ref="I99:K99"/>
    <mergeCell ref="L99:O99"/>
    <mergeCell ref="B100:H100"/>
    <mergeCell ref="I100:K100"/>
    <mergeCell ref="L100:O100"/>
    <mergeCell ref="B95:H95"/>
    <mergeCell ref="I95:K95"/>
    <mergeCell ref="B103:H103"/>
    <mergeCell ref="I103:K103"/>
    <mergeCell ref="L103:O103"/>
    <mergeCell ref="B104:K104"/>
    <mergeCell ref="L104:O104"/>
    <mergeCell ref="B105:K105"/>
    <mergeCell ref="L105:O105"/>
    <mergeCell ref="B101:H101"/>
    <mergeCell ref="I101:K101"/>
    <mergeCell ref="L101:O101"/>
    <mergeCell ref="B102:H102"/>
    <mergeCell ref="I102:K102"/>
    <mergeCell ref="L102:O102"/>
    <mergeCell ref="B110:K110"/>
    <mergeCell ref="L110:O110"/>
    <mergeCell ref="B111:K111"/>
    <mergeCell ref="L111:O111"/>
    <mergeCell ref="A113:W114"/>
    <mergeCell ref="B115:W115"/>
    <mergeCell ref="B106:K106"/>
    <mergeCell ref="L106:O106"/>
    <mergeCell ref="B107:K107"/>
    <mergeCell ref="L107:O107"/>
    <mergeCell ref="B109:K109"/>
    <mergeCell ref="L109:O109"/>
    <mergeCell ref="B119:H119"/>
    <mergeCell ref="I119:J119"/>
    <mergeCell ref="B120:H120"/>
    <mergeCell ref="I120:J120"/>
    <mergeCell ref="B121:H121"/>
    <mergeCell ref="I121:J121"/>
    <mergeCell ref="B116:P116"/>
    <mergeCell ref="Q116:S116"/>
    <mergeCell ref="T116:V116"/>
    <mergeCell ref="B117:H117"/>
    <mergeCell ref="I117:J117"/>
    <mergeCell ref="B118:H118"/>
    <mergeCell ref="I118:J118"/>
    <mergeCell ref="C130:W131"/>
    <mergeCell ref="A131:B131"/>
    <mergeCell ref="A133:W134"/>
    <mergeCell ref="A135:N135"/>
    <mergeCell ref="O135:T135"/>
    <mergeCell ref="U135:W135"/>
    <mergeCell ref="B122:H122"/>
    <mergeCell ref="I122:J122"/>
    <mergeCell ref="B123:H123"/>
    <mergeCell ref="I123:J123"/>
    <mergeCell ref="A126:C128"/>
    <mergeCell ref="D126:W126"/>
    <mergeCell ref="D127:W127"/>
    <mergeCell ref="D128:W128"/>
    <mergeCell ref="A139:N139"/>
    <mergeCell ref="O139:T139"/>
    <mergeCell ref="U139:W139"/>
    <mergeCell ref="A141:N141"/>
    <mergeCell ref="O141:T141"/>
    <mergeCell ref="U141:W141"/>
    <mergeCell ref="A136:N136"/>
    <mergeCell ref="O136:T136"/>
    <mergeCell ref="U136:W136"/>
    <mergeCell ref="O137:T137"/>
    <mergeCell ref="U137:W137"/>
    <mergeCell ref="A138:N138"/>
    <mergeCell ref="O138:T138"/>
    <mergeCell ref="U138:W138"/>
    <mergeCell ref="O140:T140"/>
    <mergeCell ref="U140:W140"/>
    <mergeCell ref="U144:W144"/>
    <mergeCell ref="A145:N145"/>
    <mergeCell ref="O145:T145"/>
    <mergeCell ref="U145:W145"/>
    <mergeCell ref="A142:N142"/>
    <mergeCell ref="O142:T142"/>
    <mergeCell ref="U142:W142"/>
    <mergeCell ref="A143:N143"/>
    <mergeCell ref="O143:T143"/>
    <mergeCell ref="U143:W143"/>
    <mergeCell ref="A153:T153"/>
    <mergeCell ref="U153:W153"/>
    <mergeCell ref="B89:P89"/>
    <mergeCell ref="Q89:S89"/>
    <mergeCell ref="A150:N150"/>
    <mergeCell ref="O150:T150"/>
    <mergeCell ref="U150:W150"/>
    <mergeCell ref="A151:N151"/>
    <mergeCell ref="O151:T151"/>
    <mergeCell ref="U151:W151"/>
    <mergeCell ref="A148:N148"/>
    <mergeCell ref="O148:T148"/>
    <mergeCell ref="U148:W148"/>
    <mergeCell ref="A149:N149"/>
    <mergeCell ref="O149:T149"/>
    <mergeCell ref="U149:W149"/>
    <mergeCell ref="A146:N146"/>
    <mergeCell ref="O146:T146"/>
    <mergeCell ref="U146:W146"/>
    <mergeCell ref="A147:N147"/>
    <mergeCell ref="O147:T147"/>
    <mergeCell ref="U147:W147"/>
    <mergeCell ref="A144:N144"/>
    <mergeCell ref="O144:T144"/>
    <mergeCell ref="Q81:S81"/>
    <mergeCell ref="T81:W81"/>
    <mergeCell ref="Q78:S78"/>
    <mergeCell ref="T78:W78"/>
    <mergeCell ref="B79:J79"/>
    <mergeCell ref="K79:P79"/>
    <mergeCell ref="Q79:S79"/>
    <mergeCell ref="T79:W79"/>
    <mergeCell ref="B80:J80"/>
    <mergeCell ref="K80:P80"/>
    <mergeCell ref="Q80:S80"/>
    <mergeCell ref="T80:W80"/>
  </mergeCells>
  <pageMargins left="0.51181102362204722" right="0.51181102362204722" top="0.78740157480314965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zoomScale="98" zoomScaleNormal="98" workbookViewId="0">
      <selection activeCell="X4" sqref="X4"/>
    </sheetView>
  </sheetViews>
  <sheetFormatPr defaultRowHeight="15" x14ac:dyDescent="0.25"/>
  <cols>
    <col min="1" max="1" width="8.28515625" customWidth="1"/>
    <col min="2" max="2" width="4.140625" customWidth="1"/>
    <col min="3" max="3" width="3.28515625" customWidth="1"/>
    <col min="4" max="4" width="2.5703125" customWidth="1"/>
    <col min="5" max="5" width="1.85546875" customWidth="1"/>
    <col min="6" max="6" width="2" customWidth="1"/>
    <col min="7" max="7" width="2.85546875" hidden="1" customWidth="1"/>
    <col min="8" max="8" width="2.7109375" customWidth="1"/>
    <col min="9" max="9" width="3.28515625" hidden="1" customWidth="1"/>
    <col min="10" max="10" width="3" customWidth="1"/>
    <col min="11" max="11" width="0.42578125" customWidth="1"/>
    <col min="12" max="12" width="1.5703125" customWidth="1"/>
    <col min="13" max="13" width="3.42578125" customWidth="1"/>
    <col min="14" max="14" width="0.5703125" customWidth="1"/>
    <col min="15" max="15" width="5.28515625" customWidth="1"/>
    <col min="16" max="16" width="2" customWidth="1"/>
    <col min="17" max="17" width="1.85546875" customWidth="1"/>
    <col min="18" max="18" width="15.5703125" bestFit="1" customWidth="1"/>
    <col min="19" max="19" width="5.85546875" customWidth="1"/>
    <col min="20" max="20" width="11.85546875" bestFit="1" customWidth="1"/>
    <col min="21" max="21" width="11.28515625" bestFit="1" customWidth="1"/>
    <col min="22" max="22" width="6.140625" customWidth="1"/>
    <col min="24" max="24" width="13.28515625" bestFit="1" customWidth="1"/>
  </cols>
  <sheetData>
    <row r="1" spans="1:23" x14ac:dyDescent="0.25">
      <c r="A1" s="202"/>
      <c r="B1" s="202"/>
      <c r="C1" s="202"/>
      <c r="D1" s="203" t="s">
        <v>11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23" x14ac:dyDescent="0.25">
      <c r="A2" s="202"/>
      <c r="B2" s="202"/>
      <c r="C2" s="202"/>
      <c r="D2" s="204" t="s">
        <v>199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x14ac:dyDescent="0.25">
      <c r="A3" s="124"/>
      <c r="B3" s="124"/>
      <c r="C3" s="124"/>
      <c r="D3" s="205" t="s">
        <v>13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0.5" customHeight="1" x14ac:dyDescent="0.25">
      <c r="A5" s="10" t="s">
        <v>109</v>
      </c>
      <c r="B5" s="11">
        <f>'Itinerário A'!$B4</f>
        <v>6</v>
      </c>
      <c r="C5" s="312" t="str">
        <f>'Itinerário A'!$C4</f>
        <v xml:space="preserve">Itinerário A (o horário de início do roteiro deve atender a necessidade dos alunos das Escolas Estaduais que deverão estar em frente a EMEF Venceslau Pinheiro às 6h e 25min, onde embarcam no ônibus que os conduzirá às Escolas Getúlio Vargas na localidade de Pontão do Buenos e Agostinha Dill, na cidade) 
Prefeitura – Vila Esquina Beck – Fazenda Ramada – EMEF Venceslau Pinheiro  
Início da Manhã: Saída da Prefeitura Municipal seguindo até a EMEF Venceslau Pinheiro (linha Esq. Beck) deslocando-se pelas seguintes propriedades rurais: Tambo do sr. João Herculano - Granja sr. João Herculano - Adriano Cesar – Palharini – Granja Velha – Ardengui – Balança do sr. João Herculano – Adão Chagas em direção à EMEF Venceslau Pinheiro seguindo até a propriedade do sr. Meggiolaro – retornando para a EMEF Venceslau Pinheiro (13 pontos de parada)
Final da Manhã: saída da EMEF Venceslau Pinheiro seguindo até a propriedade do sr. Meggiolaro – retornando para a EMEF Venceslau Pinheiro seguindo para as propriedades: Tambo do sr. João Herculano - Granja sr. João Herculano - Adriano Cesar – Palharini – Granja Velha – Ardengui – Balança do sr. João Herculano – Adão Chagas em direção à EMEF Venceslau Pinheiro retornando para a Prefeitura Municipal de Condor.
Total do itinerário: 120 km diários 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4"/>
    </row>
    <row r="6" spans="1:23" ht="127.5" customHeight="1" x14ac:dyDescent="0.25">
      <c r="A6" s="210" t="s">
        <v>8</v>
      </c>
      <c r="B6" s="211"/>
      <c r="C6" s="315" t="str">
        <f>'Itinerário B'!$C4</f>
        <v>Itinerário B (o horário de início do roteiro deve atender a necessidade dos alunos da EMEF Venceslau Pinheiro, que deverão estar em frente a EMEF Venceslau Pinheiro, localidade de Esquina Beck, às 7h e 25min)
Prefeitura – Vila Esquina Beck – Fazenda Ramada – EMEF Venceslau Pinheiro 
Início da Manhã: Saída da Prefeitura Municipal seguindo até a EMEF Venceslau Pinheiro (linha Esq. Beck) deslocando-se pelas seguintes propriedades rurais: Granja Velha – Adriano Cesar - Ardengui – Adão Chagas em direção à EMEF Venceslau Pinheiro seguindo até a entrada da propriedade sr. Meggiolaro (entre esta propriedade e o Van Ass) – entrada na propriedade do sr. Udhe - retornando para a EMEF Venceslau Pinheiro (10 pontos de parada)
Final da Manhã: saída da EMEF Venceslau Pinheiro seguindo até a entrada da propriedade sr. Meggiolaro (entre esta propriedade e o Van Ass) – entrada na propriedade do sr. Udhe - retornando para a EMEF Venceslau Pinheiro seguindo para as propriedades: Granja Velha – Adriano Cesar - Ardengui – Adão Chagas seguindo para a EMEF Venceslau Pinheiro retornando para Prefeitura Municipal de Condor.
Total do itinerário: 114 km diários</v>
      </c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</row>
    <row r="7" spans="1:2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212" t="s">
        <v>100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</row>
    <row r="9" spans="1:23" x14ac:dyDescent="0.25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x14ac:dyDescent="0.25">
      <c r="A10" s="214" t="s">
        <v>101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214" t="s">
        <v>43</v>
      </c>
      <c r="P10" s="215"/>
      <c r="Q10" s="215"/>
      <c r="R10" s="215"/>
      <c r="S10" s="215"/>
      <c r="T10" s="216"/>
      <c r="U10" s="214" t="s">
        <v>102</v>
      </c>
      <c r="V10" s="215"/>
      <c r="W10" s="216"/>
    </row>
    <row r="11" spans="1:23" x14ac:dyDescent="0.25">
      <c r="A11" s="178" t="s">
        <v>142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301"/>
      <c r="P11" s="301"/>
      <c r="Q11" s="301"/>
      <c r="R11" s="301"/>
      <c r="S11" s="301"/>
      <c r="T11" s="301"/>
      <c r="U11" s="179"/>
      <c r="V11" s="179"/>
      <c r="W11" s="180"/>
    </row>
    <row r="12" spans="1:23" x14ac:dyDescent="0.25">
      <c r="A12" s="220" t="s">
        <v>33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151"/>
      <c r="O12" s="47"/>
      <c r="P12" s="48"/>
      <c r="Q12" s="48"/>
      <c r="R12" s="48"/>
      <c r="S12" s="48"/>
      <c r="T12" s="49">
        <f>'Itinerário A'!V44+'Itinerário B'!V44</f>
        <v>0</v>
      </c>
      <c r="U12" s="303">
        <f>T12/$T$35</f>
        <v>0</v>
      </c>
      <c r="V12" s="156"/>
      <c r="W12" s="156"/>
    </row>
    <row r="13" spans="1:23" x14ac:dyDescent="0.25">
      <c r="A13" s="220" t="s">
        <v>146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51"/>
      <c r="O13" s="47"/>
      <c r="P13" s="48"/>
      <c r="Q13" s="48"/>
      <c r="R13" s="48"/>
      <c r="S13" s="48"/>
      <c r="T13" s="49">
        <f>'Itinerário A'!T48:V48+'Itinerário B'!T48:V48</f>
        <v>1841.6666666666665</v>
      </c>
      <c r="U13" s="303">
        <f t="shared" ref="U13:U19" si="0">T13/$T$35</f>
        <v>1.1919407629515533E-2</v>
      </c>
      <c r="V13" s="156"/>
      <c r="W13" s="156"/>
    </row>
    <row r="14" spans="1:23" x14ac:dyDescent="0.25">
      <c r="A14" s="151" t="s">
        <v>32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47"/>
      <c r="P14" s="48"/>
      <c r="Q14" s="48"/>
      <c r="R14" s="48"/>
      <c r="S14" s="48"/>
      <c r="T14" s="49">
        <f>'Itinerário A'!T53:V53+'Itinerário B'!T53:V53</f>
        <v>275.88</v>
      </c>
      <c r="U14" s="303">
        <f t="shared" si="0"/>
        <v>1.7855164761071921E-3</v>
      </c>
      <c r="V14" s="156"/>
      <c r="W14" s="156"/>
    </row>
    <row r="15" spans="1:23" x14ac:dyDescent="0.25">
      <c r="A15" s="151" t="s">
        <v>84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47"/>
      <c r="P15" s="48"/>
      <c r="Q15" s="48"/>
      <c r="R15" s="48"/>
      <c r="S15" s="48"/>
      <c r="T15" s="49">
        <f>'Itinerário A'!T63:V63+'Itinerário B'!T63:V63</f>
        <v>661.8</v>
      </c>
      <c r="U15" s="303">
        <f t="shared" si="0"/>
        <v>4.2832202547764958E-3</v>
      </c>
      <c r="V15" s="156"/>
      <c r="W15" s="156"/>
    </row>
    <row r="16" spans="1:23" x14ac:dyDescent="0.25">
      <c r="A16" s="151" t="s">
        <v>38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47"/>
      <c r="P16" s="48"/>
      <c r="Q16" s="48"/>
      <c r="R16" s="48"/>
      <c r="S16" s="48"/>
      <c r="T16" s="49">
        <f>'Itinerário A'!T57:V57+'Itinerário B'!T57:V57</f>
        <v>1096.1799999999998</v>
      </c>
      <c r="U16" s="303">
        <f t="shared" si="0"/>
        <v>7.0945608626184634E-3</v>
      </c>
      <c r="V16" s="156"/>
      <c r="W16" s="156"/>
    </row>
    <row r="17" spans="1:24" x14ac:dyDescent="0.25">
      <c r="A17" s="220" t="s">
        <v>45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51"/>
      <c r="O17" s="47"/>
      <c r="P17" s="48"/>
      <c r="Q17" s="48"/>
      <c r="R17" s="48"/>
      <c r="S17" s="48"/>
      <c r="T17" s="49">
        <f>'Itinerário A'!T67:V67+'Itinerário B'!T67:V67</f>
        <v>43231.443379199998</v>
      </c>
      <c r="U17" s="303">
        <f t="shared" si="0"/>
        <v>0.27979721052434675</v>
      </c>
      <c r="V17" s="156"/>
      <c r="W17" s="156"/>
    </row>
    <row r="18" spans="1:24" x14ac:dyDescent="0.25">
      <c r="A18" s="151" t="s">
        <v>104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47"/>
      <c r="P18" s="48"/>
      <c r="Q18" s="48"/>
      <c r="R18" s="48"/>
      <c r="S18" s="48"/>
      <c r="T18" s="49">
        <f>'Itinerário A'!T73:V73+'Itinerário B'!T73:V73</f>
        <v>5948</v>
      </c>
      <c r="U18" s="303">
        <f t="shared" si="0"/>
        <v>3.8495911265352976E-2</v>
      </c>
      <c r="V18" s="156"/>
      <c r="W18" s="156"/>
    </row>
    <row r="19" spans="1:24" x14ac:dyDescent="0.25">
      <c r="A19" s="199" t="s">
        <v>105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10"/>
      <c r="P19" s="111"/>
      <c r="Q19" s="111"/>
      <c r="R19" s="111"/>
      <c r="S19" s="111"/>
      <c r="T19" s="112">
        <v>0</v>
      </c>
      <c r="U19" s="303">
        <f t="shared" si="0"/>
        <v>0</v>
      </c>
      <c r="V19" s="156"/>
      <c r="W19" s="156"/>
    </row>
    <row r="20" spans="1:24" x14ac:dyDescent="0.25">
      <c r="A20" s="199" t="s">
        <v>190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121"/>
      <c r="P20" s="122"/>
      <c r="Q20" s="122"/>
      <c r="R20" s="122"/>
      <c r="S20" s="122"/>
      <c r="T20" s="123">
        <f>'Itinerário A'!T76:V76+'Itinerário B'!T76:V76</f>
        <v>4000</v>
      </c>
      <c r="U20" s="304">
        <f>T20/$T$35</f>
        <v>2.5888306163653649E-2</v>
      </c>
      <c r="V20" s="305"/>
      <c r="W20" s="305"/>
    </row>
    <row r="22" spans="1:24" x14ac:dyDescent="0.25">
      <c r="A22" s="178" t="s">
        <v>157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301"/>
      <c r="P22" s="301"/>
      <c r="Q22" s="301"/>
      <c r="R22" s="301"/>
      <c r="S22" s="301"/>
      <c r="T22" s="301"/>
      <c r="U22" s="179"/>
      <c r="V22" s="179"/>
      <c r="W22" s="180"/>
    </row>
    <row r="23" spans="1:24" x14ac:dyDescent="0.25">
      <c r="A23" s="220" t="s">
        <v>30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151"/>
      <c r="O23" s="47"/>
      <c r="P23" s="48"/>
      <c r="Q23" s="48"/>
      <c r="R23" s="48"/>
      <c r="S23" s="48"/>
      <c r="T23" s="49">
        <f>'Itinerário A'!T84:V84+'Itinerário B'!T84:V84</f>
        <v>42868.800000000003</v>
      </c>
      <c r="U23" s="303">
        <f>T23/$T$35</f>
        <v>0.27745015481710888</v>
      </c>
      <c r="V23" s="156"/>
      <c r="W23" s="156"/>
    </row>
    <row r="24" spans="1:24" x14ac:dyDescent="0.25">
      <c r="A24" s="151" t="s">
        <v>83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47"/>
      <c r="P24" s="48"/>
      <c r="Q24" s="48"/>
      <c r="R24" s="48"/>
      <c r="S24" s="48"/>
      <c r="T24" s="49">
        <f>'Itinerário A'!T89+'Itinerário B'!T89</f>
        <v>32111.976000000002</v>
      </c>
      <c r="U24" s="303">
        <f>T24/$T$35</f>
        <v>0.20783116655197453</v>
      </c>
      <c r="V24" s="156"/>
      <c r="W24" s="156"/>
    </row>
    <row r="26" spans="1:24" x14ac:dyDescent="0.25">
      <c r="A26" s="300" t="s">
        <v>145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</row>
    <row r="27" spans="1:24" x14ac:dyDescent="0.25">
      <c r="A27" s="151" t="s">
        <v>59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47"/>
      <c r="P27" s="48"/>
      <c r="Q27" s="48"/>
      <c r="R27" s="48"/>
      <c r="S27" s="48"/>
      <c r="T27" s="49">
        <f>'Itinerário A'!T116:V116+'Itinerário B'!T116:V116</f>
        <v>13203.574604586669</v>
      </c>
      <c r="U27" s="303">
        <f>T27/$T$35</f>
        <v>8.5454545454545464E-2</v>
      </c>
      <c r="V27" s="156"/>
      <c r="W27" s="156"/>
    </row>
    <row r="29" spans="1:24" x14ac:dyDescent="0.25">
      <c r="A29" s="300" t="s">
        <v>158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2"/>
    </row>
    <row r="30" spans="1:24" x14ac:dyDescent="0.25">
      <c r="A30" s="151" t="s">
        <v>107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47"/>
      <c r="P30" s="48"/>
      <c r="Q30" s="48"/>
      <c r="R30" s="48"/>
      <c r="S30" s="48"/>
      <c r="T30" s="49">
        <f>(SUM(T12:T20,T23:T24))+T27</f>
        <v>145239.32065045333</v>
      </c>
      <c r="U30" s="303">
        <f>T30/$T$35</f>
        <v>0.94</v>
      </c>
      <c r="V30" s="156"/>
      <c r="W30" s="156"/>
      <c r="X30" s="14"/>
    </row>
    <row r="31" spans="1:24" x14ac:dyDescent="0.25">
      <c r="A31" s="220" t="s">
        <v>106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151"/>
      <c r="O31" s="47"/>
      <c r="P31" s="48"/>
      <c r="Q31" s="48"/>
      <c r="R31" s="48"/>
      <c r="S31" s="48"/>
      <c r="T31" s="49">
        <f>T35*0.06</f>
        <v>9270.5949351353192</v>
      </c>
      <c r="U31" s="303">
        <f>T31/$T$35</f>
        <v>0.06</v>
      </c>
      <c r="V31" s="156"/>
      <c r="W31" s="156"/>
    </row>
    <row r="33" spans="1:24" x14ac:dyDescent="0.25">
      <c r="A33" s="300" t="s">
        <v>18</v>
      </c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2"/>
    </row>
    <row r="34" spans="1:24" x14ac:dyDescent="0.25">
      <c r="A34" s="151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47"/>
      <c r="P34" s="48"/>
      <c r="Q34" s="48"/>
      <c r="R34" s="48"/>
      <c r="S34" s="48"/>
      <c r="T34" s="49">
        <f>T30+T31</f>
        <v>154509.91558558866</v>
      </c>
      <c r="U34" s="303">
        <f>T34/$T$35</f>
        <v>1</v>
      </c>
      <c r="V34" s="156"/>
      <c r="W34" s="156"/>
    </row>
    <row r="35" spans="1:24" x14ac:dyDescent="0.25">
      <c r="A35" s="308" t="s">
        <v>18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50"/>
      <c r="P35" s="51"/>
      <c r="Q35" s="51"/>
      <c r="R35" s="51"/>
      <c r="S35" s="51"/>
      <c r="T35" s="52">
        <f>T30/(1-0.06)</f>
        <v>154509.91558558866</v>
      </c>
      <c r="U35" s="310">
        <f>T35/$T$35</f>
        <v>1</v>
      </c>
      <c r="V35" s="311"/>
      <c r="W35" s="311"/>
    </row>
    <row r="36" spans="1:2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x14ac:dyDescent="0.25">
      <c r="A37" s="196" t="s">
        <v>159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306">
        <f>T35/('Itinerário A'!W11+'Itinerário B'!W11)</f>
        <v>3.3014939227689886</v>
      </c>
      <c r="V37" s="307"/>
      <c r="W37" s="307"/>
    </row>
    <row r="38" spans="1:24" x14ac:dyDescent="0.25">
      <c r="X38" s="41"/>
    </row>
    <row r="39" spans="1:24" x14ac:dyDescent="0.25">
      <c r="A39" s="41"/>
    </row>
  </sheetData>
  <mergeCells count="50">
    <mergeCell ref="A1:C3"/>
    <mergeCell ref="D1:W1"/>
    <mergeCell ref="D2:W2"/>
    <mergeCell ref="D3:W3"/>
    <mergeCell ref="A6:B6"/>
    <mergeCell ref="C5:W5"/>
    <mergeCell ref="C6:W6"/>
    <mergeCell ref="A8:W9"/>
    <mergeCell ref="A10:N10"/>
    <mergeCell ref="O10:T10"/>
    <mergeCell ref="U10:W10"/>
    <mergeCell ref="A12:N12"/>
    <mergeCell ref="U12:W12"/>
    <mergeCell ref="A11:W11"/>
    <mergeCell ref="U37:W37"/>
    <mergeCell ref="A35:N35"/>
    <mergeCell ref="U35:W35"/>
    <mergeCell ref="A37:T37"/>
    <mergeCell ref="A18:N18"/>
    <mergeCell ref="U18:W18"/>
    <mergeCell ref="A19:N19"/>
    <mergeCell ref="U19:W19"/>
    <mergeCell ref="A34:N34"/>
    <mergeCell ref="U34:W34"/>
    <mergeCell ref="A27:N27"/>
    <mergeCell ref="U27:W27"/>
    <mergeCell ref="A30:N30"/>
    <mergeCell ref="U30:W30"/>
    <mergeCell ref="A31:N31"/>
    <mergeCell ref="U31:W31"/>
    <mergeCell ref="A13:N13"/>
    <mergeCell ref="U13:W13"/>
    <mergeCell ref="U17:W17"/>
    <mergeCell ref="A23:N23"/>
    <mergeCell ref="U23:W23"/>
    <mergeCell ref="A15:N15"/>
    <mergeCell ref="U15:W15"/>
    <mergeCell ref="A17:N17"/>
    <mergeCell ref="A14:N14"/>
    <mergeCell ref="U14:W14"/>
    <mergeCell ref="A16:N16"/>
    <mergeCell ref="U16:W16"/>
    <mergeCell ref="A20:N20"/>
    <mergeCell ref="U20:W20"/>
    <mergeCell ref="A22:W22"/>
    <mergeCell ref="A26:W26"/>
    <mergeCell ref="A29:W29"/>
    <mergeCell ref="A33:W33"/>
    <mergeCell ref="A24:N24"/>
    <mergeCell ref="U24:W24"/>
  </mergeCells>
  <pageMargins left="0.511811024" right="0.511811024" top="0.78740157499999996" bottom="0.78740157499999996" header="0.31496062000000002" footer="0.31496062000000002"/>
  <pageSetup paperSize="9" scale="8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0"/>
  <sheetViews>
    <sheetView showGridLines="0" tabSelected="1" showOutlineSymbols="0" showWhiteSpace="0" view="pageLayout" zoomScaleNormal="100" workbookViewId="0">
      <selection activeCell="G11" sqref="G11:AL12"/>
    </sheetView>
  </sheetViews>
  <sheetFormatPr defaultRowHeight="12.75" customHeight="1" x14ac:dyDescent="0.25"/>
  <cols>
    <col min="1" max="1" width="4.5703125" style="61" customWidth="1"/>
    <col min="2" max="2" width="1.7109375" style="61" customWidth="1"/>
    <col min="3" max="3" width="1.140625" style="61" customWidth="1"/>
    <col min="4" max="4" width="2.5703125" style="61" customWidth="1"/>
    <col min="5" max="5" width="3.140625" style="61" customWidth="1"/>
    <col min="6" max="6" width="1.85546875" style="61" customWidth="1"/>
    <col min="7" max="7" width="6" style="61" customWidth="1"/>
    <col min="8" max="8" width="1.5703125" style="61" customWidth="1"/>
    <col min="9" max="9" width="4.5703125" style="61" customWidth="1"/>
    <col min="10" max="10" width="1" style="61" customWidth="1"/>
    <col min="11" max="11" width="1.85546875" style="61" customWidth="1"/>
    <col min="12" max="12" width="1.140625" style="61" customWidth="1"/>
    <col min="13" max="13" width="4.140625" style="61" customWidth="1"/>
    <col min="14" max="14" width="5.5703125" style="61" customWidth="1"/>
    <col min="15" max="15" width="6.140625" style="61" customWidth="1"/>
    <col min="16" max="16" width="2.140625" style="61" customWidth="1"/>
    <col min="17" max="17" width="3.5703125" style="61" customWidth="1"/>
    <col min="18" max="18" width="1.5703125" style="61" customWidth="1"/>
    <col min="19" max="19" width="1.7109375" style="61" customWidth="1"/>
    <col min="20" max="20" width="3" style="61" customWidth="1"/>
    <col min="21" max="21" width="2.85546875" style="61" customWidth="1"/>
    <col min="22" max="23" width="2.28515625" style="61" customWidth="1"/>
    <col min="24" max="24" width="1.42578125" style="61" customWidth="1"/>
    <col min="25" max="25" width="1.140625" style="61" customWidth="1"/>
    <col min="26" max="26" width="2.140625" style="61" customWidth="1"/>
    <col min="27" max="27" width="4.42578125" style="61" customWidth="1"/>
    <col min="28" max="28" width="1.140625" style="61" customWidth="1"/>
    <col min="29" max="29" width="3.7109375" style="61" customWidth="1"/>
    <col min="30" max="30" width="1.7109375" style="61" customWidth="1"/>
    <col min="31" max="31" width="2.85546875" style="61" customWidth="1"/>
    <col min="32" max="32" width="1.5703125" style="61" customWidth="1"/>
    <col min="33" max="33" width="5.28515625" style="61" customWidth="1"/>
    <col min="34" max="34" width="1.7109375" style="61" customWidth="1"/>
    <col min="35" max="35" width="3.85546875" style="61" customWidth="1"/>
    <col min="36" max="36" width="6" style="61" customWidth="1"/>
    <col min="37" max="37" width="4.42578125" style="61" customWidth="1"/>
    <col min="38" max="38" width="3.42578125" style="61" customWidth="1"/>
    <col min="39" max="39" width="2.5703125" style="61" customWidth="1"/>
    <col min="40" max="40" width="3.42578125" style="61" customWidth="1"/>
    <col min="41" max="41" width="3.5703125" style="61" customWidth="1"/>
    <col min="42" max="42" width="5.5703125" style="61" customWidth="1"/>
    <col min="43" max="259" width="6.85546875" style="61" customWidth="1"/>
    <col min="260" max="260" width="1.5703125" style="61" customWidth="1"/>
    <col min="261" max="261" width="1.7109375" style="61" customWidth="1"/>
    <col min="262" max="262" width="1.140625" style="61" customWidth="1"/>
    <col min="263" max="263" width="2.5703125" style="61" customWidth="1"/>
    <col min="264" max="264" width="3.140625" style="61" customWidth="1"/>
    <col min="265" max="265" width="1.85546875" style="61" customWidth="1"/>
    <col min="266" max="266" width="6" style="61" customWidth="1"/>
    <col min="267" max="267" width="1.5703125" style="61" customWidth="1"/>
    <col min="268" max="268" width="4.5703125" style="61" customWidth="1"/>
    <col min="269" max="269" width="1" style="61" customWidth="1"/>
    <col min="270" max="270" width="1.85546875" style="61" customWidth="1"/>
    <col min="271" max="271" width="1.140625" style="61" customWidth="1"/>
    <col min="272" max="272" width="2.140625" style="61" customWidth="1"/>
    <col min="273" max="273" width="3.7109375" style="61" customWidth="1"/>
    <col min="274" max="274" width="6.140625" style="61" customWidth="1"/>
    <col min="275" max="275" width="2.140625" style="61" customWidth="1"/>
    <col min="276" max="276" width="3.5703125" style="61" customWidth="1"/>
    <col min="277" max="277" width="1.5703125" style="61" customWidth="1"/>
    <col min="278" max="278" width="1.7109375" style="61" customWidth="1"/>
    <col min="279" max="279" width="3" style="61" customWidth="1"/>
    <col min="280" max="280" width="2.85546875" style="61" customWidth="1"/>
    <col min="281" max="282" width="2.28515625" style="61" customWidth="1"/>
    <col min="283" max="283" width="1.42578125" style="61" customWidth="1"/>
    <col min="284" max="284" width="1.140625" style="61" customWidth="1"/>
    <col min="285" max="285" width="2.140625" style="61" customWidth="1"/>
    <col min="286" max="286" width="4.42578125" style="61" customWidth="1"/>
    <col min="287" max="287" width="1.140625" style="61" customWidth="1"/>
    <col min="288" max="288" width="3.7109375" style="61" customWidth="1"/>
    <col min="289" max="289" width="1.7109375" style="61" customWidth="1"/>
    <col min="290" max="290" width="2.85546875" style="61" customWidth="1"/>
    <col min="291" max="291" width="1.5703125" style="61" customWidth="1"/>
    <col min="292" max="292" width="5.28515625" style="61" customWidth="1"/>
    <col min="293" max="293" width="1.7109375" style="61" customWidth="1"/>
    <col min="294" max="294" width="3.85546875" style="61" customWidth="1"/>
    <col min="295" max="295" width="6" style="61" customWidth="1"/>
    <col min="296" max="296" width="4.42578125" style="61" customWidth="1"/>
    <col min="297" max="297" width="3.42578125" style="61" customWidth="1"/>
    <col min="298" max="515" width="6.85546875" style="61" customWidth="1"/>
    <col min="516" max="516" width="1.5703125" style="61" customWidth="1"/>
    <col min="517" max="517" width="1.7109375" style="61" customWidth="1"/>
    <col min="518" max="518" width="1.140625" style="61" customWidth="1"/>
    <col min="519" max="519" width="2.5703125" style="61" customWidth="1"/>
    <col min="520" max="520" width="3.140625" style="61" customWidth="1"/>
    <col min="521" max="521" width="1.85546875" style="61" customWidth="1"/>
    <col min="522" max="522" width="6" style="61" customWidth="1"/>
    <col min="523" max="523" width="1.5703125" style="61" customWidth="1"/>
    <col min="524" max="524" width="4.5703125" style="61" customWidth="1"/>
    <col min="525" max="525" width="1" style="61" customWidth="1"/>
    <col min="526" max="526" width="1.85546875" style="61" customWidth="1"/>
    <col min="527" max="527" width="1.140625" style="61" customWidth="1"/>
    <col min="528" max="528" width="2.140625" style="61" customWidth="1"/>
    <col min="529" max="529" width="3.7109375" style="61" customWidth="1"/>
    <col min="530" max="530" width="6.140625" style="61" customWidth="1"/>
    <col min="531" max="531" width="2.140625" style="61" customWidth="1"/>
    <col min="532" max="532" width="3.5703125" style="61" customWidth="1"/>
    <col min="533" max="533" width="1.5703125" style="61" customWidth="1"/>
    <col min="534" max="534" width="1.7109375" style="61" customWidth="1"/>
    <col min="535" max="535" width="3" style="61" customWidth="1"/>
    <col min="536" max="536" width="2.85546875" style="61" customWidth="1"/>
    <col min="537" max="538" width="2.28515625" style="61" customWidth="1"/>
    <col min="539" max="539" width="1.42578125" style="61" customWidth="1"/>
    <col min="540" max="540" width="1.140625" style="61" customWidth="1"/>
    <col min="541" max="541" width="2.140625" style="61" customWidth="1"/>
    <col min="542" max="542" width="4.42578125" style="61" customWidth="1"/>
    <col min="543" max="543" width="1.140625" style="61" customWidth="1"/>
    <col min="544" max="544" width="3.7109375" style="61" customWidth="1"/>
    <col min="545" max="545" width="1.7109375" style="61" customWidth="1"/>
    <col min="546" max="546" width="2.85546875" style="61" customWidth="1"/>
    <col min="547" max="547" width="1.5703125" style="61" customWidth="1"/>
    <col min="548" max="548" width="5.28515625" style="61" customWidth="1"/>
    <col min="549" max="549" width="1.7109375" style="61" customWidth="1"/>
    <col min="550" max="550" width="3.85546875" style="61" customWidth="1"/>
    <col min="551" max="551" width="6" style="61" customWidth="1"/>
    <col min="552" max="552" width="4.42578125" style="61" customWidth="1"/>
    <col min="553" max="553" width="3.42578125" style="61" customWidth="1"/>
    <col min="554" max="771" width="6.85546875" style="61" customWidth="1"/>
    <col min="772" max="772" width="1.5703125" style="61" customWidth="1"/>
    <col min="773" max="773" width="1.7109375" style="61" customWidth="1"/>
    <col min="774" max="774" width="1.140625" style="61" customWidth="1"/>
    <col min="775" max="775" width="2.5703125" style="61" customWidth="1"/>
    <col min="776" max="776" width="3.140625" style="61" customWidth="1"/>
    <col min="777" max="777" width="1.85546875" style="61" customWidth="1"/>
    <col min="778" max="778" width="6" style="61" customWidth="1"/>
    <col min="779" max="779" width="1.5703125" style="61" customWidth="1"/>
    <col min="780" max="780" width="4.5703125" style="61" customWidth="1"/>
    <col min="781" max="781" width="1" style="61" customWidth="1"/>
    <col min="782" max="782" width="1.85546875" style="61" customWidth="1"/>
    <col min="783" max="783" width="1.140625" style="61" customWidth="1"/>
    <col min="784" max="784" width="2.140625" style="61" customWidth="1"/>
    <col min="785" max="785" width="3.7109375" style="61" customWidth="1"/>
    <col min="786" max="786" width="6.140625" style="61" customWidth="1"/>
    <col min="787" max="787" width="2.140625" style="61" customWidth="1"/>
    <col min="788" max="788" width="3.5703125" style="61" customWidth="1"/>
    <col min="789" max="789" width="1.5703125" style="61" customWidth="1"/>
    <col min="790" max="790" width="1.7109375" style="61" customWidth="1"/>
    <col min="791" max="791" width="3" style="61" customWidth="1"/>
    <col min="792" max="792" width="2.85546875" style="61" customWidth="1"/>
    <col min="793" max="794" width="2.28515625" style="61" customWidth="1"/>
    <col min="795" max="795" width="1.42578125" style="61" customWidth="1"/>
    <col min="796" max="796" width="1.140625" style="61" customWidth="1"/>
    <col min="797" max="797" width="2.140625" style="61" customWidth="1"/>
    <col min="798" max="798" width="4.42578125" style="61" customWidth="1"/>
    <col min="799" max="799" width="1.140625" style="61" customWidth="1"/>
    <col min="800" max="800" width="3.7109375" style="61" customWidth="1"/>
    <col min="801" max="801" width="1.7109375" style="61" customWidth="1"/>
    <col min="802" max="802" width="2.85546875" style="61" customWidth="1"/>
    <col min="803" max="803" width="1.5703125" style="61" customWidth="1"/>
    <col min="804" max="804" width="5.28515625" style="61" customWidth="1"/>
    <col min="805" max="805" width="1.7109375" style="61" customWidth="1"/>
    <col min="806" max="806" width="3.85546875" style="61" customWidth="1"/>
    <col min="807" max="807" width="6" style="61" customWidth="1"/>
    <col min="808" max="808" width="4.42578125" style="61" customWidth="1"/>
    <col min="809" max="809" width="3.42578125" style="61" customWidth="1"/>
    <col min="810" max="1027" width="6.85546875" style="61" customWidth="1"/>
    <col min="1028" max="1028" width="1.5703125" style="61" customWidth="1"/>
    <col min="1029" max="1029" width="1.7109375" style="61" customWidth="1"/>
    <col min="1030" max="1030" width="1.140625" style="61" customWidth="1"/>
    <col min="1031" max="1031" width="2.5703125" style="61" customWidth="1"/>
    <col min="1032" max="1032" width="3.140625" style="61" customWidth="1"/>
    <col min="1033" max="1033" width="1.85546875" style="61" customWidth="1"/>
    <col min="1034" max="1034" width="6" style="61" customWidth="1"/>
    <col min="1035" max="1035" width="1.5703125" style="61" customWidth="1"/>
    <col min="1036" max="1036" width="4.5703125" style="61" customWidth="1"/>
    <col min="1037" max="1037" width="1" style="61" customWidth="1"/>
    <col min="1038" max="1038" width="1.85546875" style="61" customWidth="1"/>
    <col min="1039" max="1039" width="1.140625" style="61" customWidth="1"/>
    <col min="1040" max="1040" width="2.140625" style="61" customWidth="1"/>
    <col min="1041" max="1041" width="3.7109375" style="61" customWidth="1"/>
    <col min="1042" max="1042" width="6.140625" style="61" customWidth="1"/>
    <col min="1043" max="1043" width="2.140625" style="61" customWidth="1"/>
    <col min="1044" max="1044" width="3.5703125" style="61" customWidth="1"/>
    <col min="1045" max="1045" width="1.5703125" style="61" customWidth="1"/>
    <col min="1046" max="1046" width="1.7109375" style="61" customWidth="1"/>
    <col min="1047" max="1047" width="3" style="61" customWidth="1"/>
    <col min="1048" max="1048" width="2.85546875" style="61" customWidth="1"/>
    <col min="1049" max="1050" width="2.28515625" style="61" customWidth="1"/>
    <col min="1051" max="1051" width="1.42578125" style="61" customWidth="1"/>
    <col min="1052" max="1052" width="1.140625" style="61" customWidth="1"/>
    <col min="1053" max="1053" width="2.140625" style="61" customWidth="1"/>
    <col min="1054" max="1054" width="4.42578125" style="61" customWidth="1"/>
    <col min="1055" max="1055" width="1.140625" style="61" customWidth="1"/>
    <col min="1056" max="1056" width="3.7109375" style="61" customWidth="1"/>
    <col min="1057" max="1057" width="1.7109375" style="61" customWidth="1"/>
    <col min="1058" max="1058" width="2.85546875" style="61" customWidth="1"/>
    <col min="1059" max="1059" width="1.5703125" style="61" customWidth="1"/>
    <col min="1060" max="1060" width="5.28515625" style="61" customWidth="1"/>
    <col min="1061" max="1061" width="1.7109375" style="61" customWidth="1"/>
    <col min="1062" max="1062" width="3.85546875" style="61" customWidth="1"/>
    <col min="1063" max="1063" width="6" style="61" customWidth="1"/>
    <col min="1064" max="1064" width="4.42578125" style="61" customWidth="1"/>
    <col min="1065" max="1065" width="3.42578125" style="61" customWidth="1"/>
    <col min="1066" max="1283" width="6.85546875" style="61" customWidth="1"/>
    <col min="1284" max="1284" width="1.5703125" style="61" customWidth="1"/>
    <col min="1285" max="1285" width="1.7109375" style="61" customWidth="1"/>
    <col min="1286" max="1286" width="1.140625" style="61" customWidth="1"/>
    <col min="1287" max="1287" width="2.5703125" style="61" customWidth="1"/>
    <col min="1288" max="1288" width="3.140625" style="61" customWidth="1"/>
    <col min="1289" max="1289" width="1.85546875" style="61" customWidth="1"/>
    <col min="1290" max="1290" width="6" style="61" customWidth="1"/>
    <col min="1291" max="1291" width="1.5703125" style="61" customWidth="1"/>
    <col min="1292" max="1292" width="4.5703125" style="61" customWidth="1"/>
    <col min="1293" max="1293" width="1" style="61" customWidth="1"/>
    <col min="1294" max="1294" width="1.85546875" style="61" customWidth="1"/>
    <col min="1295" max="1295" width="1.140625" style="61" customWidth="1"/>
    <col min="1296" max="1296" width="2.140625" style="61" customWidth="1"/>
    <col min="1297" max="1297" width="3.7109375" style="61" customWidth="1"/>
    <col min="1298" max="1298" width="6.140625" style="61" customWidth="1"/>
    <col min="1299" max="1299" width="2.140625" style="61" customWidth="1"/>
    <col min="1300" max="1300" width="3.5703125" style="61" customWidth="1"/>
    <col min="1301" max="1301" width="1.5703125" style="61" customWidth="1"/>
    <col min="1302" max="1302" width="1.7109375" style="61" customWidth="1"/>
    <col min="1303" max="1303" width="3" style="61" customWidth="1"/>
    <col min="1304" max="1304" width="2.85546875" style="61" customWidth="1"/>
    <col min="1305" max="1306" width="2.28515625" style="61" customWidth="1"/>
    <col min="1307" max="1307" width="1.42578125" style="61" customWidth="1"/>
    <col min="1308" max="1308" width="1.140625" style="61" customWidth="1"/>
    <col min="1309" max="1309" width="2.140625" style="61" customWidth="1"/>
    <col min="1310" max="1310" width="4.42578125" style="61" customWidth="1"/>
    <col min="1311" max="1311" width="1.140625" style="61" customWidth="1"/>
    <col min="1312" max="1312" width="3.7109375" style="61" customWidth="1"/>
    <col min="1313" max="1313" width="1.7109375" style="61" customWidth="1"/>
    <col min="1314" max="1314" width="2.85546875" style="61" customWidth="1"/>
    <col min="1315" max="1315" width="1.5703125" style="61" customWidth="1"/>
    <col min="1316" max="1316" width="5.28515625" style="61" customWidth="1"/>
    <col min="1317" max="1317" width="1.7109375" style="61" customWidth="1"/>
    <col min="1318" max="1318" width="3.85546875" style="61" customWidth="1"/>
    <col min="1319" max="1319" width="6" style="61" customWidth="1"/>
    <col min="1320" max="1320" width="4.42578125" style="61" customWidth="1"/>
    <col min="1321" max="1321" width="3.42578125" style="61" customWidth="1"/>
    <col min="1322" max="1539" width="6.85546875" style="61" customWidth="1"/>
    <col min="1540" max="1540" width="1.5703125" style="61" customWidth="1"/>
    <col min="1541" max="1541" width="1.7109375" style="61" customWidth="1"/>
    <col min="1542" max="1542" width="1.140625" style="61" customWidth="1"/>
    <col min="1543" max="1543" width="2.5703125" style="61" customWidth="1"/>
    <col min="1544" max="1544" width="3.140625" style="61" customWidth="1"/>
    <col min="1545" max="1545" width="1.85546875" style="61" customWidth="1"/>
    <col min="1546" max="1546" width="6" style="61" customWidth="1"/>
    <col min="1547" max="1547" width="1.5703125" style="61" customWidth="1"/>
    <col min="1548" max="1548" width="4.5703125" style="61" customWidth="1"/>
    <col min="1549" max="1549" width="1" style="61" customWidth="1"/>
    <col min="1550" max="1550" width="1.85546875" style="61" customWidth="1"/>
    <col min="1551" max="1551" width="1.140625" style="61" customWidth="1"/>
    <col min="1552" max="1552" width="2.140625" style="61" customWidth="1"/>
    <col min="1553" max="1553" width="3.7109375" style="61" customWidth="1"/>
    <col min="1554" max="1554" width="6.140625" style="61" customWidth="1"/>
    <col min="1555" max="1555" width="2.140625" style="61" customWidth="1"/>
    <col min="1556" max="1556" width="3.5703125" style="61" customWidth="1"/>
    <col min="1557" max="1557" width="1.5703125" style="61" customWidth="1"/>
    <col min="1558" max="1558" width="1.7109375" style="61" customWidth="1"/>
    <col min="1559" max="1559" width="3" style="61" customWidth="1"/>
    <col min="1560" max="1560" width="2.85546875" style="61" customWidth="1"/>
    <col min="1561" max="1562" width="2.28515625" style="61" customWidth="1"/>
    <col min="1563" max="1563" width="1.42578125" style="61" customWidth="1"/>
    <col min="1564" max="1564" width="1.140625" style="61" customWidth="1"/>
    <col min="1565" max="1565" width="2.140625" style="61" customWidth="1"/>
    <col min="1566" max="1566" width="4.42578125" style="61" customWidth="1"/>
    <col min="1567" max="1567" width="1.140625" style="61" customWidth="1"/>
    <col min="1568" max="1568" width="3.7109375" style="61" customWidth="1"/>
    <col min="1569" max="1569" width="1.7109375" style="61" customWidth="1"/>
    <col min="1570" max="1570" width="2.85546875" style="61" customWidth="1"/>
    <col min="1571" max="1571" width="1.5703125" style="61" customWidth="1"/>
    <col min="1572" max="1572" width="5.28515625" style="61" customWidth="1"/>
    <col min="1573" max="1573" width="1.7109375" style="61" customWidth="1"/>
    <col min="1574" max="1574" width="3.85546875" style="61" customWidth="1"/>
    <col min="1575" max="1575" width="6" style="61" customWidth="1"/>
    <col min="1576" max="1576" width="4.42578125" style="61" customWidth="1"/>
    <col min="1577" max="1577" width="3.42578125" style="61" customWidth="1"/>
    <col min="1578" max="1795" width="6.85546875" style="61" customWidth="1"/>
    <col min="1796" max="1796" width="1.5703125" style="61" customWidth="1"/>
    <col min="1797" max="1797" width="1.7109375" style="61" customWidth="1"/>
    <col min="1798" max="1798" width="1.140625" style="61" customWidth="1"/>
    <col min="1799" max="1799" width="2.5703125" style="61" customWidth="1"/>
    <col min="1800" max="1800" width="3.140625" style="61" customWidth="1"/>
    <col min="1801" max="1801" width="1.85546875" style="61" customWidth="1"/>
    <col min="1802" max="1802" width="6" style="61" customWidth="1"/>
    <col min="1803" max="1803" width="1.5703125" style="61" customWidth="1"/>
    <col min="1804" max="1804" width="4.5703125" style="61" customWidth="1"/>
    <col min="1805" max="1805" width="1" style="61" customWidth="1"/>
    <col min="1806" max="1806" width="1.85546875" style="61" customWidth="1"/>
    <col min="1807" max="1807" width="1.140625" style="61" customWidth="1"/>
    <col min="1808" max="1808" width="2.140625" style="61" customWidth="1"/>
    <col min="1809" max="1809" width="3.7109375" style="61" customWidth="1"/>
    <col min="1810" max="1810" width="6.140625" style="61" customWidth="1"/>
    <col min="1811" max="1811" width="2.140625" style="61" customWidth="1"/>
    <col min="1812" max="1812" width="3.5703125" style="61" customWidth="1"/>
    <col min="1813" max="1813" width="1.5703125" style="61" customWidth="1"/>
    <col min="1814" max="1814" width="1.7109375" style="61" customWidth="1"/>
    <col min="1815" max="1815" width="3" style="61" customWidth="1"/>
    <col min="1816" max="1816" width="2.85546875" style="61" customWidth="1"/>
    <col min="1817" max="1818" width="2.28515625" style="61" customWidth="1"/>
    <col min="1819" max="1819" width="1.42578125" style="61" customWidth="1"/>
    <col min="1820" max="1820" width="1.140625" style="61" customWidth="1"/>
    <col min="1821" max="1821" width="2.140625" style="61" customWidth="1"/>
    <col min="1822" max="1822" width="4.42578125" style="61" customWidth="1"/>
    <col min="1823" max="1823" width="1.140625" style="61" customWidth="1"/>
    <col min="1824" max="1824" width="3.7109375" style="61" customWidth="1"/>
    <col min="1825" max="1825" width="1.7109375" style="61" customWidth="1"/>
    <col min="1826" max="1826" width="2.85546875" style="61" customWidth="1"/>
    <col min="1827" max="1827" width="1.5703125" style="61" customWidth="1"/>
    <col min="1828" max="1828" width="5.28515625" style="61" customWidth="1"/>
    <col min="1829" max="1829" width="1.7109375" style="61" customWidth="1"/>
    <col min="1830" max="1830" width="3.85546875" style="61" customWidth="1"/>
    <col min="1831" max="1831" width="6" style="61" customWidth="1"/>
    <col min="1832" max="1832" width="4.42578125" style="61" customWidth="1"/>
    <col min="1833" max="1833" width="3.42578125" style="61" customWidth="1"/>
    <col min="1834" max="2051" width="6.85546875" style="61" customWidth="1"/>
    <col min="2052" max="2052" width="1.5703125" style="61" customWidth="1"/>
    <col min="2053" max="2053" width="1.7109375" style="61" customWidth="1"/>
    <col min="2054" max="2054" width="1.140625" style="61" customWidth="1"/>
    <col min="2055" max="2055" width="2.5703125" style="61" customWidth="1"/>
    <col min="2056" max="2056" width="3.140625" style="61" customWidth="1"/>
    <col min="2057" max="2057" width="1.85546875" style="61" customWidth="1"/>
    <col min="2058" max="2058" width="6" style="61" customWidth="1"/>
    <col min="2059" max="2059" width="1.5703125" style="61" customWidth="1"/>
    <col min="2060" max="2060" width="4.5703125" style="61" customWidth="1"/>
    <col min="2061" max="2061" width="1" style="61" customWidth="1"/>
    <col min="2062" max="2062" width="1.85546875" style="61" customWidth="1"/>
    <col min="2063" max="2063" width="1.140625" style="61" customWidth="1"/>
    <col min="2064" max="2064" width="2.140625" style="61" customWidth="1"/>
    <col min="2065" max="2065" width="3.7109375" style="61" customWidth="1"/>
    <col min="2066" max="2066" width="6.140625" style="61" customWidth="1"/>
    <col min="2067" max="2067" width="2.140625" style="61" customWidth="1"/>
    <col min="2068" max="2068" width="3.5703125" style="61" customWidth="1"/>
    <col min="2069" max="2069" width="1.5703125" style="61" customWidth="1"/>
    <col min="2070" max="2070" width="1.7109375" style="61" customWidth="1"/>
    <col min="2071" max="2071" width="3" style="61" customWidth="1"/>
    <col min="2072" max="2072" width="2.85546875" style="61" customWidth="1"/>
    <col min="2073" max="2074" width="2.28515625" style="61" customWidth="1"/>
    <col min="2075" max="2075" width="1.42578125" style="61" customWidth="1"/>
    <col min="2076" max="2076" width="1.140625" style="61" customWidth="1"/>
    <col min="2077" max="2077" width="2.140625" style="61" customWidth="1"/>
    <col min="2078" max="2078" width="4.42578125" style="61" customWidth="1"/>
    <col min="2079" max="2079" width="1.140625" style="61" customWidth="1"/>
    <col min="2080" max="2080" width="3.7109375" style="61" customWidth="1"/>
    <col min="2081" max="2081" width="1.7109375" style="61" customWidth="1"/>
    <col min="2082" max="2082" width="2.85546875" style="61" customWidth="1"/>
    <col min="2083" max="2083" width="1.5703125" style="61" customWidth="1"/>
    <col min="2084" max="2084" width="5.28515625" style="61" customWidth="1"/>
    <col min="2085" max="2085" width="1.7109375" style="61" customWidth="1"/>
    <col min="2086" max="2086" width="3.85546875" style="61" customWidth="1"/>
    <col min="2087" max="2087" width="6" style="61" customWidth="1"/>
    <col min="2088" max="2088" width="4.42578125" style="61" customWidth="1"/>
    <col min="2089" max="2089" width="3.42578125" style="61" customWidth="1"/>
    <col min="2090" max="2307" width="6.85546875" style="61" customWidth="1"/>
    <col min="2308" max="2308" width="1.5703125" style="61" customWidth="1"/>
    <col min="2309" max="2309" width="1.7109375" style="61" customWidth="1"/>
    <col min="2310" max="2310" width="1.140625" style="61" customWidth="1"/>
    <col min="2311" max="2311" width="2.5703125" style="61" customWidth="1"/>
    <col min="2312" max="2312" width="3.140625" style="61" customWidth="1"/>
    <col min="2313" max="2313" width="1.85546875" style="61" customWidth="1"/>
    <col min="2314" max="2314" width="6" style="61" customWidth="1"/>
    <col min="2315" max="2315" width="1.5703125" style="61" customWidth="1"/>
    <col min="2316" max="2316" width="4.5703125" style="61" customWidth="1"/>
    <col min="2317" max="2317" width="1" style="61" customWidth="1"/>
    <col min="2318" max="2318" width="1.85546875" style="61" customWidth="1"/>
    <col min="2319" max="2319" width="1.140625" style="61" customWidth="1"/>
    <col min="2320" max="2320" width="2.140625" style="61" customWidth="1"/>
    <col min="2321" max="2321" width="3.7109375" style="61" customWidth="1"/>
    <col min="2322" max="2322" width="6.140625" style="61" customWidth="1"/>
    <col min="2323" max="2323" width="2.140625" style="61" customWidth="1"/>
    <col min="2324" max="2324" width="3.5703125" style="61" customWidth="1"/>
    <col min="2325" max="2325" width="1.5703125" style="61" customWidth="1"/>
    <col min="2326" max="2326" width="1.7109375" style="61" customWidth="1"/>
    <col min="2327" max="2327" width="3" style="61" customWidth="1"/>
    <col min="2328" max="2328" width="2.85546875" style="61" customWidth="1"/>
    <col min="2329" max="2330" width="2.28515625" style="61" customWidth="1"/>
    <col min="2331" max="2331" width="1.42578125" style="61" customWidth="1"/>
    <col min="2332" max="2332" width="1.140625" style="61" customWidth="1"/>
    <col min="2333" max="2333" width="2.140625" style="61" customWidth="1"/>
    <col min="2334" max="2334" width="4.42578125" style="61" customWidth="1"/>
    <col min="2335" max="2335" width="1.140625" style="61" customWidth="1"/>
    <col min="2336" max="2336" width="3.7109375" style="61" customWidth="1"/>
    <col min="2337" max="2337" width="1.7109375" style="61" customWidth="1"/>
    <col min="2338" max="2338" width="2.85546875" style="61" customWidth="1"/>
    <col min="2339" max="2339" width="1.5703125" style="61" customWidth="1"/>
    <col min="2340" max="2340" width="5.28515625" style="61" customWidth="1"/>
    <col min="2341" max="2341" width="1.7109375" style="61" customWidth="1"/>
    <col min="2342" max="2342" width="3.85546875" style="61" customWidth="1"/>
    <col min="2343" max="2343" width="6" style="61" customWidth="1"/>
    <col min="2344" max="2344" width="4.42578125" style="61" customWidth="1"/>
    <col min="2345" max="2345" width="3.42578125" style="61" customWidth="1"/>
    <col min="2346" max="2563" width="6.85546875" style="61" customWidth="1"/>
    <col min="2564" max="2564" width="1.5703125" style="61" customWidth="1"/>
    <col min="2565" max="2565" width="1.7109375" style="61" customWidth="1"/>
    <col min="2566" max="2566" width="1.140625" style="61" customWidth="1"/>
    <col min="2567" max="2567" width="2.5703125" style="61" customWidth="1"/>
    <col min="2568" max="2568" width="3.140625" style="61" customWidth="1"/>
    <col min="2569" max="2569" width="1.85546875" style="61" customWidth="1"/>
    <col min="2570" max="2570" width="6" style="61" customWidth="1"/>
    <col min="2571" max="2571" width="1.5703125" style="61" customWidth="1"/>
    <col min="2572" max="2572" width="4.5703125" style="61" customWidth="1"/>
    <col min="2573" max="2573" width="1" style="61" customWidth="1"/>
    <col min="2574" max="2574" width="1.85546875" style="61" customWidth="1"/>
    <col min="2575" max="2575" width="1.140625" style="61" customWidth="1"/>
    <col min="2576" max="2576" width="2.140625" style="61" customWidth="1"/>
    <col min="2577" max="2577" width="3.7109375" style="61" customWidth="1"/>
    <col min="2578" max="2578" width="6.140625" style="61" customWidth="1"/>
    <col min="2579" max="2579" width="2.140625" style="61" customWidth="1"/>
    <col min="2580" max="2580" width="3.5703125" style="61" customWidth="1"/>
    <col min="2581" max="2581" width="1.5703125" style="61" customWidth="1"/>
    <col min="2582" max="2582" width="1.7109375" style="61" customWidth="1"/>
    <col min="2583" max="2583" width="3" style="61" customWidth="1"/>
    <col min="2584" max="2584" width="2.85546875" style="61" customWidth="1"/>
    <col min="2585" max="2586" width="2.28515625" style="61" customWidth="1"/>
    <col min="2587" max="2587" width="1.42578125" style="61" customWidth="1"/>
    <col min="2588" max="2588" width="1.140625" style="61" customWidth="1"/>
    <col min="2589" max="2589" width="2.140625" style="61" customWidth="1"/>
    <col min="2590" max="2590" width="4.42578125" style="61" customWidth="1"/>
    <col min="2591" max="2591" width="1.140625" style="61" customWidth="1"/>
    <col min="2592" max="2592" width="3.7109375" style="61" customWidth="1"/>
    <col min="2593" max="2593" width="1.7109375" style="61" customWidth="1"/>
    <col min="2594" max="2594" width="2.85546875" style="61" customWidth="1"/>
    <col min="2595" max="2595" width="1.5703125" style="61" customWidth="1"/>
    <col min="2596" max="2596" width="5.28515625" style="61" customWidth="1"/>
    <col min="2597" max="2597" width="1.7109375" style="61" customWidth="1"/>
    <col min="2598" max="2598" width="3.85546875" style="61" customWidth="1"/>
    <col min="2599" max="2599" width="6" style="61" customWidth="1"/>
    <col min="2600" max="2600" width="4.42578125" style="61" customWidth="1"/>
    <col min="2601" max="2601" width="3.42578125" style="61" customWidth="1"/>
    <col min="2602" max="2819" width="6.85546875" style="61" customWidth="1"/>
    <col min="2820" max="2820" width="1.5703125" style="61" customWidth="1"/>
    <col min="2821" max="2821" width="1.7109375" style="61" customWidth="1"/>
    <col min="2822" max="2822" width="1.140625" style="61" customWidth="1"/>
    <col min="2823" max="2823" width="2.5703125" style="61" customWidth="1"/>
    <col min="2824" max="2824" width="3.140625" style="61" customWidth="1"/>
    <col min="2825" max="2825" width="1.85546875" style="61" customWidth="1"/>
    <col min="2826" max="2826" width="6" style="61" customWidth="1"/>
    <col min="2827" max="2827" width="1.5703125" style="61" customWidth="1"/>
    <col min="2828" max="2828" width="4.5703125" style="61" customWidth="1"/>
    <col min="2829" max="2829" width="1" style="61" customWidth="1"/>
    <col min="2830" max="2830" width="1.85546875" style="61" customWidth="1"/>
    <col min="2831" max="2831" width="1.140625" style="61" customWidth="1"/>
    <col min="2832" max="2832" width="2.140625" style="61" customWidth="1"/>
    <col min="2833" max="2833" width="3.7109375" style="61" customWidth="1"/>
    <col min="2834" max="2834" width="6.140625" style="61" customWidth="1"/>
    <col min="2835" max="2835" width="2.140625" style="61" customWidth="1"/>
    <col min="2836" max="2836" width="3.5703125" style="61" customWidth="1"/>
    <col min="2837" max="2837" width="1.5703125" style="61" customWidth="1"/>
    <col min="2838" max="2838" width="1.7109375" style="61" customWidth="1"/>
    <col min="2839" max="2839" width="3" style="61" customWidth="1"/>
    <col min="2840" max="2840" width="2.85546875" style="61" customWidth="1"/>
    <col min="2841" max="2842" width="2.28515625" style="61" customWidth="1"/>
    <col min="2843" max="2843" width="1.42578125" style="61" customWidth="1"/>
    <col min="2844" max="2844" width="1.140625" style="61" customWidth="1"/>
    <col min="2845" max="2845" width="2.140625" style="61" customWidth="1"/>
    <col min="2846" max="2846" width="4.42578125" style="61" customWidth="1"/>
    <col min="2847" max="2847" width="1.140625" style="61" customWidth="1"/>
    <col min="2848" max="2848" width="3.7109375" style="61" customWidth="1"/>
    <col min="2849" max="2849" width="1.7109375" style="61" customWidth="1"/>
    <col min="2850" max="2850" width="2.85546875" style="61" customWidth="1"/>
    <col min="2851" max="2851" width="1.5703125" style="61" customWidth="1"/>
    <col min="2852" max="2852" width="5.28515625" style="61" customWidth="1"/>
    <col min="2853" max="2853" width="1.7109375" style="61" customWidth="1"/>
    <col min="2854" max="2854" width="3.85546875" style="61" customWidth="1"/>
    <col min="2855" max="2855" width="6" style="61" customWidth="1"/>
    <col min="2856" max="2856" width="4.42578125" style="61" customWidth="1"/>
    <col min="2857" max="2857" width="3.42578125" style="61" customWidth="1"/>
    <col min="2858" max="3075" width="6.85546875" style="61" customWidth="1"/>
    <col min="3076" max="3076" width="1.5703125" style="61" customWidth="1"/>
    <col min="3077" max="3077" width="1.7109375" style="61" customWidth="1"/>
    <col min="3078" max="3078" width="1.140625" style="61" customWidth="1"/>
    <col min="3079" max="3079" width="2.5703125" style="61" customWidth="1"/>
    <col min="3080" max="3080" width="3.140625" style="61" customWidth="1"/>
    <col min="3081" max="3081" width="1.85546875" style="61" customWidth="1"/>
    <col min="3082" max="3082" width="6" style="61" customWidth="1"/>
    <col min="3083" max="3083" width="1.5703125" style="61" customWidth="1"/>
    <col min="3084" max="3084" width="4.5703125" style="61" customWidth="1"/>
    <col min="3085" max="3085" width="1" style="61" customWidth="1"/>
    <col min="3086" max="3086" width="1.85546875" style="61" customWidth="1"/>
    <col min="3087" max="3087" width="1.140625" style="61" customWidth="1"/>
    <col min="3088" max="3088" width="2.140625" style="61" customWidth="1"/>
    <col min="3089" max="3089" width="3.7109375" style="61" customWidth="1"/>
    <col min="3090" max="3090" width="6.140625" style="61" customWidth="1"/>
    <col min="3091" max="3091" width="2.140625" style="61" customWidth="1"/>
    <col min="3092" max="3092" width="3.5703125" style="61" customWidth="1"/>
    <col min="3093" max="3093" width="1.5703125" style="61" customWidth="1"/>
    <col min="3094" max="3094" width="1.7109375" style="61" customWidth="1"/>
    <col min="3095" max="3095" width="3" style="61" customWidth="1"/>
    <col min="3096" max="3096" width="2.85546875" style="61" customWidth="1"/>
    <col min="3097" max="3098" width="2.28515625" style="61" customWidth="1"/>
    <col min="3099" max="3099" width="1.42578125" style="61" customWidth="1"/>
    <col min="3100" max="3100" width="1.140625" style="61" customWidth="1"/>
    <col min="3101" max="3101" width="2.140625" style="61" customWidth="1"/>
    <col min="3102" max="3102" width="4.42578125" style="61" customWidth="1"/>
    <col min="3103" max="3103" width="1.140625" style="61" customWidth="1"/>
    <col min="3104" max="3104" width="3.7109375" style="61" customWidth="1"/>
    <col min="3105" max="3105" width="1.7109375" style="61" customWidth="1"/>
    <col min="3106" max="3106" width="2.85546875" style="61" customWidth="1"/>
    <col min="3107" max="3107" width="1.5703125" style="61" customWidth="1"/>
    <col min="3108" max="3108" width="5.28515625" style="61" customWidth="1"/>
    <col min="3109" max="3109" width="1.7109375" style="61" customWidth="1"/>
    <col min="3110" max="3110" width="3.85546875" style="61" customWidth="1"/>
    <col min="3111" max="3111" width="6" style="61" customWidth="1"/>
    <col min="3112" max="3112" width="4.42578125" style="61" customWidth="1"/>
    <col min="3113" max="3113" width="3.42578125" style="61" customWidth="1"/>
    <col min="3114" max="3331" width="6.85546875" style="61" customWidth="1"/>
    <col min="3332" max="3332" width="1.5703125" style="61" customWidth="1"/>
    <col min="3333" max="3333" width="1.7109375" style="61" customWidth="1"/>
    <col min="3334" max="3334" width="1.140625" style="61" customWidth="1"/>
    <col min="3335" max="3335" width="2.5703125" style="61" customWidth="1"/>
    <col min="3336" max="3336" width="3.140625" style="61" customWidth="1"/>
    <col min="3337" max="3337" width="1.85546875" style="61" customWidth="1"/>
    <col min="3338" max="3338" width="6" style="61" customWidth="1"/>
    <col min="3339" max="3339" width="1.5703125" style="61" customWidth="1"/>
    <col min="3340" max="3340" width="4.5703125" style="61" customWidth="1"/>
    <col min="3341" max="3341" width="1" style="61" customWidth="1"/>
    <col min="3342" max="3342" width="1.85546875" style="61" customWidth="1"/>
    <col min="3343" max="3343" width="1.140625" style="61" customWidth="1"/>
    <col min="3344" max="3344" width="2.140625" style="61" customWidth="1"/>
    <col min="3345" max="3345" width="3.7109375" style="61" customWidth="1"/>
    <col min="3346" max="3346" width="6.140625" style="61" customWidth="1"/>
    <col min="3347" max="3347" width="2.140625" style="61" customWidth="1"/>
    <col min="3348" max="3348" width="3.5703125" style="61" customWidth="1"/>
    <col min="3349" max="3349" width="1.5703125" style="61" customWidth="1"/>
    <col min="3350" max="3350" width="1.7109375" style="61" customWidth="1"/>
    <col min="3351" max="3351" width="3" style="61" customWidth="1"/>
    <col min="3352" max="3352" width="2.85546875" style="61" customWidth="1"/>
    <col min="3353" max="3354" width="2.28515625" style="61" customWidth="1"/>
    <col min="3355" max="3355" width="1.42578125" style="61" customWidth="1"/>
    <col min="3356" max="3356" width="1.140625" style="61" customWidth="1"/>
    <col min="3357" max="3357" width="2.140625" style="61" customWidth="1"/>
    <col min="3358" max="3358" width="4.42578125" style="61" customWidth="1"/>
    <col min="3359" max="3359" width="1.140625" style="61" customWidth="1"/>
    <col min="3360" max="3360" width="3.7109375" style="61" customWidth="1"/>
    <col min="3361" max="3361" width="1.7109375" style="61" customWidth="1"/>
    <col min="3362" max="3362" width="2.85546875" style="61" customWidth="1"/>
    <col min="3363" max="3363" width="1.5703125" style="61" customWidth="1"/>
    <col min="3364" max="3364" width="5.28515625" style="61" customWidth="1"/>
    <col min="3365" max="3365" width="1.7109375" style="61" customWidth="1"/>
    <col min="3366" max="3366" width="3.85546875" style="61" customWidth="1"/>
    <col min="3367" max="3367" width="6" style="61" customWidth="1"/>
    <col min="3368" max="3368" width="4.42578125" style="61" customWidth="1"/>
    <col min="3369" max="3369" width="3.42578125" style="61" customWidth="1"/>
    <col min="3370" max="3587" width="6.85546875" style="61" customWidth="1"/>
    <col min="3588" max="3588" width="1.5703125" style="61" customWidth="1"/>
    <col min="3589" max="3589" width="1.7109375" style="61" customWidth="1"/>
    <col min="3590" max="3590" width="1.140625" style="61" customWidth="1"/>
    <col min="3591" max="3591" width="2.5703125" style="61" customWidth="1"/>
    <col min="3592" max="3592" width="3.140625" style="61" customWidth="1"/>
    <col min="3593" max="3593" width="1.85546875" style="61" customWidth="1"/>
    <col min="3594" max="3594" width="6" style="61" customWidth="1"/>
    <col min="3595" max="3595" width="1.5703125" style="61" customWidth="1"/>
    <col min="3596" max="3596" width="4.5703125" style="61" customWidth="1"/>
    <col min="3597" max="3597" width="1" style="61" customWidth="1"/>
    <col min="3598" max="3598" width="1.85546875" style="61" customWidth="1"/>
    <col min="3599" max="3599" width="1.140625" style="61" customWidth="1"/>
    <col min="3600" max="3600" width="2.140625" style="61" customWidth="1"/>
    <col min="3601" max="3601" width="3.7109375" style="61" customWidth="1"/>
    <col min="3602" max="3602" width="6.140625" style="61" customWidth="1"/>
    <col min="3603" max="3603" width="2.140625" style="61" customWidth="1"/>
    <col min="3604" max="3604" width="3.5703125" style="61" customWidth="1"/>
    <col min="3605" max="3605" width="1.5703125" style="61" customWidth="1"/>
    <col min="3606" max="3606" width="1.7109375" style="61" customWidth="1"/>
    <col min="3607" max="3607" width="3" style="61" customWidth="1"/>
    <col min="3608" max="3608" width="2.85546875" style="61" customWidth="1"/>
    <col min="3609" max="3610" width="2.28515625" style="61" customWidth="1"/>
    <col min="3611" max="3611" width="1.42578125" style="61" customWidth="1"/>
    <col min="3612" max="3612" width="1.140625" style="61" customWidth="1"/>
    <col min="3613" max="3613" width="2.140625" style="61" customWidth="1"/>
    <col min="3614" max="3614" width="4.42578125" style="61" customWidth="1"/>
    <col min="3615" max="3615" width="1.140625" style="61" customWidth="1"/>
    <col min="3616" max="3616" width="3.7109375" style="61" customWidth="1"/>
    <col min="3617" max="3617" width="1.7109375" style="61" customWidth="1"/>
    <col min="3618" max="3618" width="2.85546875" style="61" customWidth="1"/>
    <col min="3619" max="3619" width="1.5703125" style="61" customWidth="1"/>
    <col min="3620" max="3620" width="5.28515625" style="61" customWidth="1"/>
    <col min="3621" max="3621" width="1.7109375" style="61" customWidth="1"/>
    <col min="3622" max="3622" width="3.85546875" style="61" customWidth="1"/>
    <col min="3623" max="3623" width="6" style="61" customWidth="1"/>
    <col min="3624" max="3624" width="4.42578125" style="61" customWidth="1"/>
    <col min="3625" max="3625" width="3.42578125" style="61" customWidth="1"/>
    <col min="3626" max="3843" width="6.85546875" style="61" customWidth="1"/>
    <col min="3844" max="3844" width="1.5703125" style="61" customWidth="1"/>
    <col min="3845" max="3845" width="1.7109375" style="61" customWidth="1"/>
    <col min="3846" max="3846" width="1.140625" style="61" customWidth="1"/>
    <col min="3847" max="3847" width="2.5703125" style="61" customWidth="1"/>
    <col min="3848" max="3848" width="3.140625" style="61" customWidth="1"/>
    <col min="3849" max="3849" width="1.85546875" style="61" customWidth="1"/>
    <col min="3850" max="3850" width="6" style="61" customWidth="1"/>
    <col min="3851" max="3851" width="1.5703125" style="61" customWidth="1"/>
    <col min="3852" max="3852" width="4.5703125" style="61" customWidth="1"/>
    <col min="3853" max="3853" width="1" style="61" customWidth="1"/>
    <col min="3854" max="3854" width="1.85546875" style="61" customWidth="1"/>
    <col min="3855" max="3855" width="1.140625" style="61" customWidth="1"/>
    <col min="3856" max="3856" width="2.140625" style="61" customWidth="1"/>
    <col min="3857" max="3857" width="3.7109375" style="61" customWidth="1"/>
    <col min="3858" max="3858" width="6.140625" style="61" customWidth="1"/>
    <col min="3859" max="3859" width="2.140625" style="61" customWidth="1"/>
    <col min="3860" max="3860" width="3.5703125" style="61" customWidth="1"/>
    <col min="3861" max="3861" width="1.5703125" style="61" customWidth="1"/>
    <col min="3862" max="3862" width="1.7109375" style="61" customWidth="1"/>
    <col min="3863" max="3863" width="3" style="61" customWidth="1"/>
    <col min="3864" max="3864" width="2.85546875" style="61" customWidth="1"/>
    <col min="3865" max="3866" width="2.28515625" style="61" customWidth="1"/>
    <col min="3867" max="3867" width="1.42578125" style="61" customWidth="1"/>
    <col min="3868" max="3868" width="1.140625" style="61" customWidth="1"/>
    <col min="3869" max="3869" width="2.140625" style="61" customWidth="1"/>
    <col min="3870" max="3870" width="4.42578125" style="61" customWidth="1"/>
    <col min="3871" max="3871" width="1.140625" style="61" customWidth="1"/>
    <col min="3872" max="3872" width="3.7109375" style="61" customWidth="1"/>
    <col min="3873" max="3873" width="1.7109375" style="61" customWidth="1"/>
    <col min="3874" max="3874" width="2.85546875" style="61" customWidth="1"/>
    <col min="3875" max="3875" width="1.5703125" style="61" customWidth="1"/>
    <col min="3876" max="3876" width="5.28515625" style="61" customWidth="1"/>
    <col min="3877" max="3877" width="1.7109375" style="61" customWidth="1"/>
    <col min="3878" max="3878" width="3.85546875" style="61" customWidth="1"/>
    <col min="3879" max="3879" width="6" style="61" customWidth="1"/>
    <col min="3880" max="3880" width="4.42578125" style="61" customWidth="1"/>
    <col min="3881" max="3881" width="3.42578125" style="61" customWidth="1"/>
    <col min="3882" max="4099" width="6.85546875" style="61" customWidth="1"/>
    <col min="4100" max="4100" width="1.5703125" style="61" customWidth="1"/>
    <col min="4101" max="4101" width="1.7109375" style="61" customWidth="1"/>
    <col min="4102" max="4102" width="1.140625" style="61" customWidth="1"/>
    <col min="4103" max="4103" width="2.5703125" style="61" customWidth="1"/>
    <col min="4104" max="4104" width="3.140625" style="61" customWidth="1"/>
    <col min="4105" max="4105" width="1.85546875" style="61" customWidth="1"/>
    <col min="4106" max="4106" width="6" style="61" customWidth="1"/>
    <col min="4107" max="4107" width="1.5703125" style="61" customWidth="1"/>
    <col min="4108" max="4108" width="4.5703125" style="61" customWidth="1"/>
    <col min="4109" max="4109" width="1" style="61" customWidth="1"/>
    <col min="4110" max="4110" width="1.85546875" style="61" customWidth="1"/>
    <col min="4111" max="4111" width="1.140625" style="61" customWidth="1"/>
    <col min="4112" max="4112" width="2.140625" style="61" customWidth="1"/>
    <col min="4113" max="4113" width="3.7109375" style="61" customWidth="1"/>
    <col min="4114" max="4114" width="6.140625" style="61" customWidth="1"/>
    <col min="4115" max="4115" width="2.140625" style="61" customWidth="1"/>
    <col min="4116" max="4116" width="3.5703125" style="61" customWidth="1"/>
    <col min="4117" max="4117" width="1.5703125" style="61" customWidth="1"/>
    <col min="4118" max="4118" width="1.7109375" style="61" customWidth="1"/>
    <col min="4119" max="4119" width="3" style="61" customWidth="1"/>
    <col min="4120" max="4120" width="2.85546875" style="61" customWidth="1"/>
    <col min="4121" max="4122" width="2.28515625" style="61" customWidth="1"/>
    <col min="4123" max="4123" width="1.42578125" style="61" customWidth="1"/>
    <col min="4124" max="4124" width="1.140625" style="61" customWidth="1"/>
    <col min="4125" max="4125" width="2.140625" style="61" customWidth="1"/>
    <col min="4126" max="4126" width="4.42578125" style="61" customWidth="1"/>
    <col min="4127" max="4127" width="1.140625" style="61" customWidth="1"/>
    <col min="4128" max="4128" width="3.7109375" style="61" customWidth="1"/>
    <col min="4129" max="4129" width="1.7109375" style="61" customWidth="1"/>
    <col min="4130" max="4130" width="2.85546875" style="61" customWidth="1"/>
    <col min="4131" max="4131" width="1.5703125" style="61" customWidth="1"/>
    <col min="4132" max="4132" width="5.28515625" style="61" customWidth="1"/>
    <col min="4133" max="4133" width="1.7109375" style="61" customWidth="1"/>
    <col min="4134" max="4134" width="3.85546875" style="61" customWidth="1"/>
    <col min="4135" max="4135" width="6" style="61" customWidth="1"/>
    <col min="4136" max="4136" width="4.42578125" style="61" customWidth="1"/>
    <col min="4137" max="4137" width="3.42578125" style="61" customWidth="1"/>
    <col min="4138" max="4355" width="6.85546875" style="61" customWidth="1"/>
    <col min="4356" max="4356" width="1.5703125" style="61" customWidth="1"/>
    <col min="4357" max="4357" width="1.7109375" style="61" customWidth="1"/>
    <col min="4358" max="4358" width="1.140625" style="61" customWidth="1"/>
    <col min="4359" max="4359" width="2.5703125" style="61" customWidth="1"/>
    <col min="4360" max="4360" width="3.140625" style="61" customWidth="1"/>
    <col min="4361" max="4361" width="1.85546875" style="61" customWidth="1"/>
    <col min="4362" max="4362" width="6" style="61" customWidth="1"/>
    <col min="4363" max="4363" width="1.5703125" style="61" customWidth="1"/>
    <col min="4364" max="4364" width="4.5703125" style="61" customWidth="1"/>
    <col min="4365" max="4365" width="1" style="61" customWidth="1"/>
    <col min="4366" max="4366" width="1.85546875" style="61" customWidth="1"/>
    <col min="4367" max="4367" width="1.140625" style="61" customWidth="1"/>
    <col min="4368" max="4368" width="2.140625" style="61" customWidth="1"/>
    <col min="4369" max="4369" width="3.7109375" style="61" customWidth="1"/>
    <col min="4370" max="4370" width="6.140625" style="61" customWidth="1"/>
    <col min="4371" max="4371" width="2.140625" style="61" customWidth="1"/>
    <col min="4372" max="4372" width="3.5703125" style="61" customWidth="1"/>
    <col min="4373" max="4373" width="1.5703125" style="61" customWidth="1"/>
    <col min="4374" max="4374" width="1.7109375" style="61" customWidth="1"/>
    <col min="4375" max="4375" width="3" style="61" customWidth="1"/>
    <col min="4376" max="4376" width="2.85546875" style="61" customWidth="1"/>
    <col min="4377" max="4378" width="2.28515625" style="61" customWidth="1"/>
    <col min="4379" max="4379" width="1.42578125" style="61" customWidth="1"/>
    <col min="4380" max="4380" width="1.140625" style="61" customWidth="1"/>
    <col min="4381" max="4381" width="2.140625" style="61" customWidth="1"/>
    <col min="4382" max="4382" width="4.42578125" style="61" customWidth="1"/>
    <col min="4383" max="4383" width="1.140625" style="61" customWidth="1"/>
    <col min="4384" max="4384" width="3.7109375" style="61" customWidth="1"/>
    <col min="4385" max="4385" width="1.7109375" style="61" customWidth="1"/>
    <col min="4386" max="4386" width="2.85546875" style="61" customWidth="1"/>
    <col min="4387" max="4387" width="1.5703125" style="61" customWidth="1"/>
    <col min="4388" max="4388" width="5.28515625" style="61" customWidth="1"/>
    <col min="4389" max="4389" width="1.7109375" style="61" customWidth="1"/>
    <col min="4390" max="4390" width="3.85546875" style="61" customWidth="1"/>
    <col min="4391" max="4391" width="6" style="61" customWidth="1"/>
    <col min="4392" max="4392" width="4.42578125" style="61" customWidth="1"/>
    <col min="4393" max="4393" width="3.42578125" style="61" customWidth="1"/>
    <col min="4394" max="4611" width="6.85546875" style="61" customWidth="1"/>
    <col min="4612" max="4612" width="1.5703125" style="61" customWidth="1"/>
    <col min="4613" max="4613" width="1.7109375" style="61" customWidth="1"/>
    <col min="4614" max="4614" width="1.140625" style="61" customWidth="1"/>
    <col min="4615" max="4615" width="2.5703125" style="61" customWidth="1"/>
    <col min="4616" max="4616" width="3.140625" style="61" customWidth="1"/>
    <col min="4617" max="4617" width="1.85546875" style="61" customWidth="1"/>
    <col min="4618" max="4618" width="6" style="61" customWidth="1"/>
    <col min="4619" max="4619" width="1.5703125" style="61" customWidth="1"/>
    <col min="4620" max="4620" width="4.5703125" style="61" customWidth="1"/>
    <col min="4621" max="4621" width="1" style="61" customWidth="1"/>
    <col min="4622" max="4622" width="1.85546875" style="61" customWidth="1"/>
    <col min="4623" max="4623" width="1.140625" style="61" customWidth="1"/>
    <col min="4624" max="4624" width="2.140625" style="61" customWidth="1"/>
    <col min="4625" max="4625" width="3.7109375" style="61" customWidth="1"/>
    <col min="4626" max="4626" width="6.140625" style="61" customWidth="1"/>
    <col min="4627" max="4627" width="2.140625" style="61" customWidth="1"/>
    <col min="4628" max="4628" width="3.5703125" style="61" customWidth="1"/>
    <col min="4629" max="4629" width="1.5703125" style="61" customWidth="1"/>
    <col min="4630" max="4630" width="1.7109375" style="61" customWidth="1"/>
    <col min="4631" max="4631" width="3" style="61" customWidth="1"/>
    <col min="4632" max="4632" width="2.85546875" style="61" customWidth="1"/>
    <col min="4633" max="4634" width="2.28515625" style="61" customWidth="1"/>
    <col min="4635" max="4635" width="1.42578125" style="61" customWidth="1"/>
    <col min="4636" max="4636" width="1.140625" style="61" customWidth="1"/>
    <col min="4637" max="4637" width="2.140625" style="61" customWidth="1"/>
    <col min="4638" max="4638" width="4.42578125" style="61" customWidth="1"/>
    <col min="4639" max="4639" width="1.140625" style="61" customWidth="1"/>
    <col min="4640" max="4640" width="3.7109375" style="61" customWidth="1"/>
    <col min="4641" max="4641" width="1.7109375" style="61" customWidth="1"/>
    <col min="4642" max="4642" width="2.85546875" style="61" customWidth="1"/>
    <col min="4643" max="4643" width="1.5703125" style="61" customWidth="1"/>
    <col min="4644" max="4644" width="5.28515625" style="61" customWidth="1"/>
    <col min="4645" max="4645" width="1.7109375" style="61" customWidth="1"/>
    <col min="4646" max="4646" width="3.85546875" style="61" customWidth="1"/>
    <col min="4647" max="4647" width="6" style="61" customWidth="1"/>
    <col min="4648" max="4648" width="4.42578125" style="61" customWidth="1"/>
    <col min="4649" max="4649" width="3.42578125" style="61" customWidth="1"/>
    <col min="4650" max="4867" width="6.85546875" style="61" customWidth="1"/>
    <col min="4868" max="4868" width="1.5703125" style="61" customWidth="1"/>
    <col min="4869" max="4869" width="1.7109375" style="61" customWidth="1"/>
    <col min="4870" max="4870" width="1.140625" style="61" customWidth="1"/>
    <col min="4871" max="4871" width="2.5703125" style="61" customWidth="1"/>
    <col min="4872" max="4872" width="3.140625" style="61" customWidth="1"/>
    <col min="4873" max="4873" width="1.85546875" style="61" customWidth="1"/>
    <col min="4874" max="4874" width="6" style="61" customWidth="1"/>
    <col min="4875" max="4875" width="1.5703125" style="61" customWidth="1"/>
    <col min="4876" max="4876" width="4.5703125" style="61" customWidth="1"/>
    <col min="4877" max="4877" width="1" style="61" customWidth="1"/>
    <col min="4878" max="4878" width="1.85546875" style="61" customWidth="1"/>
    <col min="4879" max="4879" width="1.140625" style="61" customWidth="1"/>
    <col min="4880" max="4880" width="2.140625" style="61" customWidth="1"/>
    <col min="4881" max="4881" width="3.7109375" style="61" customWidth="1"/>
    <col min="4882" max="4882" width="6.140625" style="61" customWidth="1"/>
    <col min="4883" max="4883" width="2.140625" style="61" customWidth="1"/>
    <col min="4884" max="4884" width="3.5703125" style="61" customWidth="1"/>
    <col min="4885" max="4885" width="1.5703125" style="61" customWidth="1"/>
    <col min="4886" max="4886" width="1.7109375" style="61" customWidth="1"/>
    <col min="4887" max="4887" width="3" style="61" customWidth="1"/>
    <col min="4888" max="4888" width="2.85546875" style="61" customWidth="1"/>
    <col min="4889" max="4890" width="2.28515625" style="61" customWidth="1"/>
    <col min="4891" max="4891" width="1.42578125" style="61" customWidth="1"/>
    <col min="4892" max="4892" width="1.140625" style="61" customWidth="1"/>
    <col min="4893" max="4893" width="2.140625" style="61" customWidth="1"/>
    <col min="4894" max="4894" width="4.42578125" style="61" customWidth="1"/>
    <col min="4895" max="4895" width="1.140625" style="61" customWidth="1"/>
    <col min="4896" max="4896" width="3.7109375" style="61" customWidth="1"/>
    <col min="4897" max="4897" width="1.7109375" style="61" customWidth="1"/>
    <col min="4898" max="4898" width="2.85546875" style="61" customWidth="1"/>
    <col min="4899" max="4899" width="1.5703125" style="61" customWidth="1"/>
    <col min="4900" max="4900" width="5.28515625" style="61" customWidth="1"/>
    <col min="4901" max="4901" width="1.7109375" style="61" customWidth="1"/>
    <col min="4902" max="4902" width="3.85546875" style="61" customWidth="1"/>
    <col min="4903" max="4903" width="6" style="61" customWidth="1"/>
    <col min="4904" max="4904" width="4.42578125" style="61" customWidth="1"/>
    <col min="4905" max="4905" width="3.42578125" style="61" customWidth="1"/>
    <col min="4906" max="5123" width="6.85546875" style="61" customWidth="1"/>
    <col min="5124" max="5124" width="1.5703125" style="61" customWidth="1"/>
    <col min="5125" max="5125" width="1.7109375" style="61" customWidth="1"/>
    <col min="5126" max="5126" width="1.140625" style="61" customWidth="1"/>
    <col min="5127" max="5127" width="2.5703125" style="61" customWidth="1"/>
    <col min="5128" max="5128" width="3.140625" style="61" customWidth="1"/>
    <col min="5129" max="5129" width="1.85546875" style="61" customWidth="1"/>
    <col min="5130" max="5130" width="6" style="61" customWidth="1"/>
    <col min="5131" max="5131" width="1.5703125" style="61" customWidth="1"/>
    <col min="5132" max="5132" width="4.5703125" style="61" customWidth="1"/>
    <col min="5133" max="5133" width="1" style="61" customWidth="1"/>
    <col min="5134" max="5134" width="1.85546875" style="61" customWidth="1"/>
    <col min="5135" max="5135" width="1.140625" style="61" customWidth="1"/>
    <col min="5136" max="5136" width="2.140625" style="61" customWidth="1"/>
    <col min="5137" max="5137" width="3.7109375" style="61" customWidth="1"/>
    <col min="5138" max="5138" width="6.140625" style="61" customWidth="1"/>
    <col min="5139" max="5139" width="2.140625" style="61" customWidth="1"/>
    <col min="5140" max="5140" width="3.5703125" style="61" customWidth="1"/>
    <col min="5141" max="5141" width="1.5703125" style="61" customWidth="1"/>
    <col min="5142" max="5142" width="1.7109375" style="61" customWidth="1"/>
    <col min="5143" max="5143" width="3" style="61" customWidth="1"/>
    <col min="5144" max="5144" width="2.85546875" style="61" customWidth="1"/>
    <col min="5145" max="5146" width="2.28515625" style="61" customWidth="1"/>
    <col min="5147" max="5147" width="1.42578125" style="61" customWidth="1"/>
    <col min="5148" max="5148" width="1.140625" style="61" customWidth="1"/>
    <col min="5149" max="5149" width="2.140625" style="61" customWidth="1"/>
    <col min="5150" max="5150" width="4.42578125" style="61" customWidth="1"/>
    <col min="5151" max="5151" width="1.140625" style="61" customWidth="1"/>
    <col min="5152" max="5152" width="3.7109375" style="61" customWidth="1"/>
    <col min="5153" max="5153" width="1.7109375" style="61" customWidth="1"/>
    <col min="5154" max="5154" width="2.85546875" style="61" customWidth="1"/>
    <col min="5155" max="5155" width="1.5703125" style="61" customWidth="1"/>
    <col min="5156" max="5156" width="5.28515625" style="61" customWidth="1"/>
    <col min="5157" max="5157" width="1.7109375" style="61" customWidth="1"/>
    <col min="5158" max="5158" width="3.85546875" style="61" customWidth="1"/>
    <col min="5159" max="5159" width="6" style="61" customWidth="1"/>
    <col min="5160" max="5160" width="4.42578125" style="61" customWidth="1"/>
    <col min="5161" max="5161" width="3.42578125" style="61" customWidth="1"/>
    <col min="5162" max="5379" width="6.85546875" style="61" customWidth="1"/>
    <col min="5380" max="5380" width="1.5703125" style="61" customWidth="1"/>
    <col min="5381" max="5381" width="1.7109375" style="61" customWidth="1"/>
    <col min="5382" max="5382" width="1.140625" style="61" customWidth="1"/>
    <col min="5383" max="5383" width="2.5703125" style="61" customWidth="1"/>
    <col min="5384" max="5384" width="3.140625" style="61" customWidth="1"/>
    <col min="5385" max="5385" width="1.85546875" style="61" customWidth="1"/>
    <col min="5386" max="5386" width="6" style="61" customWidth="1"/>
    <col min="5387" max="5387" width="1.5703125" style="61" customWidth="1"/>
    <col min="5388" max="5388" width="4.5703125" style="61" customWidth="1"/>
    <col min="5389" max="5389" width="1" style="61" customWidth="1"/>
    <col min="5390" max="5390" width="1.85546875" style="61" customWidth="1"/>
    <col min="5391" max="5391" width="1.140625" style="61" customWidth="1"/>
    <col min="5392" max="5392" width="2.140625" style="61" customWidth="1"/>
    <col min="5393" max="5393" width="3.7109375" style="61" customWidth="1"/>
    <col min="5394" max="5394" width="6.140625" style="61" customWidth="1"/>
    <col min="5395" max="5395" width="2.140625" style="61" customWidth="1"/>
    <col min="5396" max="5396" width="3.5703125" style="61" customWidth="1"/>
    <col min="5397" max="5397" width="1.5703125" style="61" customWidth="1"/>
    <col min="5398" max="5398" width="1.7109375" style="61" customWidth="1"/>
    <col min="5399" max="5399" width="3" style="61" customWidth="1"/>
    <col min="5400" max="5400" width="2.85546875" style="61" customWidth="1"/>
    <col min="5401" max="5402" width="2.28515625" style="61" customWidth="1"/>
    <col min="5403" max="5403" width="1.42578125" style="61" customWidth="1"/>
    <col min="5404" max="5404" width="1.140625" style="61" customWidth="1"/>
    <col min="5405" max="5405" width="2.140625" style="61" customWidth="1"/>
    <col min="5406" max="5406" width="4.42578125" style="61" customWidth="1"/>
    <col min="5407" max="5407" width="1.140625" style="61" customWidth="1"/>
    <col min="5408" max="5408" width="3.7109375" style="61" customWidth="1"/>
    <col min="5409" max="5409" width="1.7109375" style="61" customWidth="1"/>
    <col min="5410" max="5410" width="2.85546875" style="61" customWidth="1"/>
    <col min="5411" max="5411" width="1.5703125" style="61" customWidth="1"/>
    <col min="5412" max="5412" width="5.28515625" style="61" customWidth="1"/>
    <col min="5413" max="5413" width="1.7109375" style="61" customWidth="1"/>
    <col min="5414" max="5414" width="3.85546875" style="61" customWidth="1"/>
    <col min="5415" max="5415" width="6" style="61" customWidth="1"/>
    <col min="5416" max="5416" width="4.42578125" style="61" customWidth="1"/>
    <col min="5417" max="5417" width="3.42578125" style="61" customWidth="1"/>
    <col min="5418" max="5635" width="6.85546875" style="61" customWidth="1"/>
    <col min="5636" max="5636" width="1.5703125" style="61" customWidth="1"/>
    <col min="5637" max="5637" width="1.7109375" style="61" customWidth="1"/>
    <col min="5638" max="5638" width="1.140625" style="61" customWidth="1"/>
    <col min="5639" max="5639" width="2.5703125" style="61" customWidth="1"/>
    <col min="5640" max="5640" width="3.140625" style="61" customWidth="1"/>
    <col min="5641" max="5641" width="1.85546875" style="61" customWidth="1"/>
    <col min="5642" max="5642" width="6" style="61" customWidth="1"/>
    <col min="5643" max="5643" width="1.5703125" style="61" customWidth="1"/>
    <col min="5644" max="5644" width="4.5703125" style="61" customWidth="1"/>
    <col min="5645" max="5645" width="1" style="61" customWidth="1"/>
    <col min="5646" max="5646" width="1.85546875" style="61" customWidth="1"/>
    <col min="5647" max="5647" width="1.140625" style="61" customWidth="1"/>
    <col min="5648" max="5648" width="2.140625" style="61" customWidth="1"/>
    <col min="5649" max="5649" width="3.7109375" style="61" customWidth="1"/>
    <col min="5650" max="5650" width="6.140625" style="61" customWidth="1"/>
    <col min="5651" max="5651" width="2.140625" style="61" customWidth="1"/>
    <col min="5652" max="5652" width="3.5703125" style="61" customWidth="1"/>
    <col min="5653" max="5653" width="1.5703125" style="61" customWidth="1"/>
    <col min="5654" max="5654" width="1.7109375" style="61" customWidth="1"/>
    <col min="5655" max="5655" width="3" style="61" customWidth="1"/>
    <col min="5656" max="5656" width="2.85546875" style="61" customWidth="1"/>
    <col min="5657" max="5658" width="2.28515625" style="61" customWidth="1"/>
    <col min="5659" max="5659" width="1.42578125" style="61" customWidth="1"/>
    <col min="5660" max="5660" width="1.140625" style="61" customWidth="1"/>
    <col min="5661" max="5661" width="2.140625" style="61" customWidth="1"/>
    <col min="5662" max="5662" width="4.42578125" style="61" customWidth="1"/>
    <col min="5663" max="5663" width="1.140625" style="61" customWidth="1"/>
    <col min="5664" max="5664" width="3.7109375" style="61" customWidth="1"/>
    <col min="5665" max="5665" width="1.7109375" style="61" customWidth="1"/>
    <col min="5666" max="5666" width="2.85546875" style="61" customWidth="1"/>
    <col min="5667" max="5667" width="1.5703125" style="61" customWidth="1"/>
    <col min="5668" max="5668" width="5.28515625" style="61" customWidth="1"/>
    <col min="5669" max="5669" width="1.7109375" style="61" customWidth="1"/>
    <col min="5670" max="5670" width="3.85546875" style="61" customWidth="1"/>
    <col min="5671" max="5671" width="6" style="61" customWidth="1"/>
    <col min="5672" max="5672" width="4.42578125" style="61" customWidth="1"/>
    <col min="5673" max="5673" width="3.42578125" style="61" customWidth="1"/>
    <col min="5674" max="5891" width="6.85546875" style="61" customWidth="1"/>
    <col min="5892" max="5892" width="1.5703125" style="61" customWidth="1"/>
    <col min="5893" max="5893" width="1.7109375" style="61" customWidth="1"/>
    <col min="5894" max="5894" width="1.140625" style="61" customWidth="1"/>
    <col min="5895" max="5895" width="2.5703125" style="61" customWidth="1"/>
    <col min="5896" max="5896" width="3.140625" style="61" customWidth="1"/>
    <col min="5897" max="5897" width="1.85546875" style="61" customWidth="1"/>
    <col min="5898" max="5898" width="6" style="61" customWidth="1"/>
    <col min="5899" max="5899" width="1.5703125" style="61" customWidth="1"/>
    <col min="5900" max="5900" width="4.5703125" style="61" customWidth="1"/>
    <col min="5901" max="5901" width="1" style="61" customWidth="1"/>
    <col min="5902" max="5902" width="1.85546875" style="61" customWidth="1"/>
    <col min="5903" max="5903" width="1.140625" style="61" customWidth="1"/>
    <col min="5904" max="5904" width="2.140625" style="61" customWidth="1"/>
    <col min="5905" max="5905" width="3.7109375" style="61" customWidth="1"/>
    <col min="5906" max="5906" width="6.140625" style="61" customWidth="1"/>
    <col min="5907" max="5907" width="2.140625" style="61" customWidth="1"/>
    <col min="5908" max="5908" width="3.5703125" style="61" customWidth="1"/>
    <col min="5909" max="5909" width="1.5703125" style="61" customWidth="1"/>
    <col min="5910" max="5910" width="1.7109375" style="61" customWidth="1"/>
    <col min="5911" max="5911" width="3" style="61" customWidth="1"/>
    <col min="5912" max="5912" width="2.85546875" style="61" customWidth="1"/>
    <col min="5913" max="5914" width="2.28515625" style="61" customWidth="1"/>
    <col min="5915" max="5915" width="1.42578125" style="61" customWidth="1"/>
    <col min="5916" max="5916" width="1.140625" style="61" customWidth="1"/>
    <col min="5917" max="5917" width="2.140625" style="61" customWidth="1"/>
    <col min="5918" max="5918" width="4.42578125" style="61" customWidth="1"/>
    <col min="5919" max="5919" width="1.140625" style="61" customWidth="1"/>
    <col min="5920" max="5920" width="3.7109375" style="61" customWidth="1"/>
    <col min="5921" max="5921" width="1.7109375" style="61" customWidth="1"/>
    <col min="5922" max="5922" width="2.85546875" style="61" customWidth="1"/>
    <col min="5923" max="5923" width="1.5703125" style="61" customWidth="1"/>
    <col min="5924" max="5924" width="5.28515625" style="61" customWidth="1"/>
    <col min="5925" max="5925" width="1.7109375" style="61" customWidth="1"/>
    <col min="5926" max="5926" width="3.85546875" style="61" customWidth="1"/>
    <col min="5927" max="5927" width="6" style="61" customWidth="1"/>
    <col min="5928" max="5928" width="4.42578125" style="61" customWidth="1"/>
    <col min="5929" max="5929" width="3.42578125" style="61" customWidth="1"/>
    <col min="5930" max="6147" width="6.85546875" style="61" customWidth="1"/>
    <col min="6148" max="6148" width="1.5703125" style="61" customWidth="1"/>
    <col min="6149" max="6149" width="1.7109375" style="61" customWidth="1"/>
    <col min="6150" max="6150" width="1.140625" style="61" customWidth="1"/>
    <col min="6151" max="6151" width="2.5703125" style="61" customWidth="1"/>
    <col min="6152" max="6152" width="3.140625" style="61" customWidth="1"/>
    <col min="6153" max="6153" width="1.85546875" style="61" customWidth="1"/>
    <col min="6154" max="6154" width="6" style="61" customWidth="1"/>
    <col min="6155" max="6155" width="1.5703125" style="61" customWidth="1"/>
    <col min="6156" max="6156" width="4.5703125" style="61" customWidth="1"/>
    <col min="6157" max="6157" width="1" style="61" customWidth="1"/>
    <col min="6158" max="6158" width="1.85546875" style="61" customWidth="1"/>
    <col min="6159" max="6159" width="1.140625" style="61" customWidth="1"/>
    <col min="6160" max="6160" width="2.140625" style="61" customWidth="1"/>
    <col min="6161" max="6161" width="3.7109375" style="61" customWidth="1"/>
    <col min="6162" max="6162" width="6.140625" style="61" customWidth="1"/>
    <col min="6163" max="6163" width="2.140625" style="61" customWidth="1"/>
    <col min="6164" max="6164" width="3.5703125" style="61" customWidth="1"/>
    <col min="6165" max="6165" width="1.5703125" style="61" customWidth="1"/>
    <col min="6166" max="6166" width="1.7109375" style="61" customWidth="1"/>
    <col min="6167" max="6167" width="3" style="61" customWidth="1"/>
    <col min="6168" max="6168" width="2.85546875" style="61" customWidth="1"/>
    <col min="6169" max="6170" width="2.28515625" style="61" customWidth="1"/>
    <col min="6171" max="6171" width="1.42578125" style="61" customWidth="1"/>
    <col min="6172" max="6172" width="1.140625" style="61" customWidth="1"/>
    <col min="6173" max="6173" width="2.140625" style="61" customWidth="1"/>
    <col min="6174" max="6174" width="4.42578125" style="61" customWidth="1"/>
    <col min="6175" max="6175" width="1.140625" style="61" customWidth="1"/>
    <col min="6176" max="6176" width="3.7109375" style="61" customWidth="1"/>
    <col min="6177" max="6177" width="1.7109375" style="61" customWidth="1"/>
    <col min="6178" max="6178" width="2.85546875" style="61" customWidth="1"/>
    <col min="6179" max="6179" width="1.5703125" style="61" customWidth="1"/>
    <col min="6180" max="6180" width="5.28515625" style="61" customWidth="1"/>
    <col min="6181" max="6181" width="1.7109375" style="61" customWidth="1"/>
    <col min="6182" max="6182" width="3.85546875" style="61" customWidth="1"/>
    <col min="6183" max="6183" width="6" style="61" customWidth="1"/>
    <col min="6184" max="6184" width="4.42578125" style="61" customWidth="1"/>
    <col min="6185" max="6185" width="3.42578125" style="61" customWidth="1"/>
    <col min="6186" max="6403" width="6.85546875" style="61" customWidth="1"/>
    <col min="6404" max="6404" width="1.5703125" style="61" customWidth="1"/>
    <col min="6405" max="6405" width="1.7109375" style="61" customWidth="1"/>
    <col min="6406" max="6406" width="1.140625" style="61" customWidth="1"/>
    <col min="6407" max="6407" width="2.5703125" style="61" customWidth="1"/>
    <col min="6408" max="6408" width="3.140625" style="61" customWidth="1"/>
    <col min="6409" max="6409" width="1.85546875" style="61" customWidth="1"/>
    <col min="6410" max="6410" width="6" style="61" customWidth="1"/>
    <col min="6411" max="6411" width="1.5703125" style="61" customWidth="1"/>
    <col min="6412" max="6412" width="4.5703125" style="61" customWidth="1"/>
    <col min="6413" max="6413" width="1" style="61" customWidth="1"/>
    <col min="6414" max="6414" width="1.85546875" style="61" customWidth="1"/>
    <col min="6415" max="6415" width="1.140625" style="61" customWidth="1"/>
    <col min="6416" max="6416" width="2.140625" style="61" customWidth="1"/>
    <col min="6417" max="6417" width="3.7109375" style="61" customWidth="1"/>
    <col min="6418" max="6418" width="6.140625" style="61" customWidth="1"/>
    <col min="6419" max="6419" width="2.140625" style="61" customWidth="1"/>
    <col min="6420" max="6420" width="3.5703125" style="61" customWidth="1"/>
    <col min="6421" max="6421" width="1.5703125" style="61" customWidth="1"/>
    <col min="6422" max="6422" width="1.7109375" style="61" customWidth="1"/>
    <col min="6423" max="6423" width="3" style="61" customWidth="1"/>
    <col min="6424" max="6424" width="2.85546875" style="61" customWidth="1"/>
    <col min="6425" max="6426" width="2.28515625" style="61" customWidth="1"/>
    <col min="6427" max="6427" width="1.42578125" style="61" customWidth="1"/>
    <col min="6428" max="6428" width="1.140625" style="61" customWidth="1"/>
    <col min="6429" max="6429" width="2.140625" style="61" customWidth="1"/>
    <col min="6430" max="6430" width="4.42578125" style="61" customWidth="1"/>
    <col min="6431" max="6431" width="1.140625" style="61" customWidth="1"/>
    <col min="6432" max="6432" width="3.7109375" style="61" customWidth="1"/>
    <col min="6433" max="6433" width="1.7109375" style="61" customWidth="1"/>
    <col min="6434" max="6434" width="2.85546875" style="61" customWidth="1"/>
    <col min="6435" max="6435" width="1.5703125" style="61" customWidth="1"/>
    <col min="6436" max="6436" width="5.28515625" style="61" customWidth="1"/>
    <col min="6437" max="6437" width="1.7109375" style="61" customWidth="1"/>
    <col min="6438" max="6438" width="3.85546875" style="61" customWidth="1"/>
    <col min="6439" max="6439" width="6" style="61" customWidth="1"/>
    <col min="6440" max="6440" width="4.42578125" style="61" customWidth="1"/>
    <col min="6441" max="6441" width="3.42578125" style="61" customWidth="1"/>
    <col min="6442" max="6659" width="6.85546875" style="61" customWidth="1"/>
    <col min="6660" max="6660" width="1.5703125" style="61" customWidth="1"/>
    <col min="6661" max="6661" width="1.7109375" style="61" customWidth="1"/>
    <col min="6662" max="6662" width="1.140625" style="61" customWidth="1"/>
    <col min="6663" max="6663" width="2.5703125" style="61" customWidth="1"/>
    <col min="6664" max="6664" width="3.140625" style="61" customWidth="1"/>
    <col min="6665" max="6665" width="1.85546875" style="61" customWidth="1"/>
    <col min="6666" max="6666" width="6" style="61" customWidth="1"/>
    <col min="6667" max="6667" width="1.5703125" style="61" customWidth="1"/>
    <col min="6668" max="6668" width="4.5703125" style="61" customWidth="1"/>
    <col min="6669" max="6669" width="1" style="61" customWidth="1"/>
    <col min="6670" max="6670" width="1.85546875" style="61" customWidth="1"/>
    <col min="6671" max="6671" width="1.140625" style="61" customWidth="1"/>
    <col min="6672" max="6672" width="2.140625" style="61" customWidth="1"/>
    <col min="6673" max="6673" width="3.7109375" style="61" customWidth="1"/>
    <col min="6674" max="6674" width="6.140625" style="61" customWidth="1"/>
    <col min="6675" max="6675" width="2.140625" style="61" customWidth="1"/>
    <col min="6676" max="6676" width="3.5703125" style="61" customWidth="1"/>
    <col min="6677" max="6677" width="1.5703125" style="61" customWidth="1"/>
    <col min="6678" max="6678" width="1.7109375" style="61" customWidth="1"/>
    <col min="6679" max="6679" width="3" style="61" customWidth="1"/>
    <col min="6680" max="6680" width="2.85546875" style="61" customWidth="1"/>
    <col min="6681" max="6682" width="2.28515625" style="61" customWidth="1"/>
    <col min="6683" max="6683" width="1.42578125" style="61" customWidth="1"/>
    <col min="6684" max="6684" width="1.140625" style="61" customWidth="1"/>
    <col min="6685" max="6685" width="2.140625" style="61" customWidth="1"/>
    <col min="6686" max="6686" width="4.42578125" style="61" customWidth="1"/>
    <col min="6687" max="6687" width="1.140625" style="61" customWidth="1"/>
    <col min="6688" max="6688" width="3.7109375" style="61" customWidth="1"/>
    <col min="6689" max="6689" width="1.7109375" style="61" customWidth="1"/>
    <col min="6690" max="6690" width="2.85546875" style="61" customWidth="1"/>
    <col min="6691" max="6691" width="1.5703125" style="61" customWidth="1"/>
    <col min="6692" max="6692" width="5.28515625" style="61" customWidth="1"/>
    <col min="6693" max="6693" width="1.7109375" style="61" customWidth="1"/>
    <col min="6694" max="6694" width="3.85546875" style="61" customWidth="1"/>
    <col min="6695" max="6695" width="6" style="61" customWidth="1"/>
    <col min="6696" max="6696" width="4.42578125" style="61" customWidth="1"/>
    <col min="6697" max="6697" width="3.42578125" style="61" customWidth="1"/>
    <col min="6698" max="6915" width="6.85546875" style="61" customWidth="1"/>
    <col min="6916" max="6916" width="1.5703125" style="61" customWidth="1"/>
    <col min="6917" max="6917" width="1.7109375" style="61" customWidth="1"/>
    <col min="6918" max="6918" width="1.140625" style="61" customWidth="1"/>
    <col min="6919" max="6919" width="2.5703125" style="61" customWidth="1"/>
    <col min="6920" max="6920" width="3.140625" style="61" customWidth="1"/>
    <col min="6921" max="6921" width="1.85546875" style="61" customWidth="1"/>
    <col min="6922" max="6922" width="6" style="61" customWidth="1"/>
    <col min="6923" max="6923" width="1.5703125" style="61" customWidth="1"/>
    <col min="6924" max="6924" width="4.5703125" style="61" customWidth="1"/>
    <col min="6925" max="6925" width="1" style="61" customWidth="1"/>
    <col min="6926" max="6926" width="1.85546875" style="61" customWidth="1"/>
    <col min="6927" max="6927" width="1.140625" style="61" customWidth="1"/>
    <col min="6928" max="6928" width="2.140625" style="61" customWidth="1"/>
    <col min="6929" max="6929" width="3.7109375" style="61" customWidth="1"/>
    <col min="6930" max="6930" width="6.140625" style="61" customWidth="1"/>
    <col min="6931" max="6931" width="2.140625" style="61" customWidth="1"/>
    <col min="6932" max="6932" width="3.5703125" style="61" customWidth="1"/>
    <col min="6933" max="6933" width="1.5703125" style="61" customWidth="1"/>
    <col min="6934" max="6934" width="1.7109375" style="61" customWidth="1"/>
    <col min="6935" max="6935" width="3" style="61" customWidth="1"/>
    <col min="6936" max="6936" width="2.85546875" style="61" customWidth="1"/>
    <col min="6937" max="6938" width="2.28515625" style="61" customWidth="1"/>
    <col min="6939" max="6939" width="1.42578125" style="61" customWidth="1"/>
    <col min="6940" max="6940" width="1.140625" style="61" customWidth="1"/>
    <col min="6941" max="6941" width="2.140625" style="61" customWidth="1"/>
    <col min="6942" max="6942" width="4.42578125" style="61" customWidth="1"/>
    <col min="6943" max="6943" width="1.140625" style="61" customWidth="1"/>
    <col min="6944" max="6944" width="3.7109375" style="61" customWidth="1"/>
    <col min="6945" max="6945" width="1.7109375" style="61" customWidth="1"/>
    <col min="6946" max="6946" width="2.85546875" style="61" customWidth="1"/>
    <col min="6947" max="6947" width="1.5703125" style="61" customWidth="1"/>
    <col min="6948" max="6948" width="5.28515625" style="61" customWidth="1"/>
    <col min="6949" max="6949" width="1.7109375" style="61" customWidth="1"/>
    <col min="6950" max="6950" width="3.85546875" style="61" customWidth="1"/>
    <col min="6951" max="6951" width="6" style="61" customWidth="1"/>
    <col min="6952" max="6952" width="4.42578125" style="61" customWidth="1"/>
    <col min="6953" max="6953" width="3.42578125" style="61" customWidth="1"/>
    <col min="6954" max="7171" width="6.85546875" style="61" customWidth="1"/>
    <col min="7172" max="7172" width="1.5703125" style="61" customWidth="1"/>
    <col min="7173" max="7173" width="1.7109375" style="61" customWidth="1"/>
    <col min="7174" max="7174" width="1.140625" style="61" customWidth="1"/>
    <col min="7175" max="7175" width="2.5703125" style="61" customWidth="1"/>
    <col min="7176" max="7176" width="3.140625" style="61" customWidth="1"/>
    <col min="7177" max="7177" width="1.85546875" style="61" customWidth="1"/>
    <col min="7178" max="7178" width="6" style="61" customWidth="1"/>
    <col min="7179" max="7179" width="1.5703125" style="61" customWidth="1"/>
    <col min="7180" max="7180" width="4.5703125" style="61" customWidth="1"/>
    <col min="7181" max="7181" width="1" style="61" customWidth="1"/>
    <col min="7182" max="7182" width="1.85546875" style="61" customWidth="1"/>
    <col min="7183" max="7183" width="1.140625" style="61" customWidth="1"/>
    <col min="7184" max="7184" width="2.140625" style="61" customWidth="1"/>
    <col min="7185" max="7185" width="3.7109375" style="61" customWidth="1"/>
    <col min="7186" max="7186" width="6.140625" style="61" customWidth="1"/>
    <col min="7187" max="7187" width="2.140625" style="61" customWidth="1"/>
    <col min="7188" max="7188" width="3.5703125" style="61" customWidth="1"/>
    <col min="7189" max="7189" width="1.5703125" style="61" customWidth="1"/>
    <col min="7190" max="7190" width="1.7109375" style="61" customWidth="1"/>
    <col min="7191" max="7191" width="3" style="61" customWidth="1"/>
    <col min="7192" max="7192" width="2.85546875" style="61" customWidth="1"/>
    <col min="7193" max="7194" width="2.28515625" style="61" customWidth="1"/>
    <col min="7195" max="7195" width="1.42578125" style="61" customWidth="1"/>
    <col min="7196" max="7196" width="1.140625" style="61" customWidth="1"/>
    <col min="7197" max="7197" width="2.140625" style="61" customWidth="1"/>
    <col min="7198" max="7198" width="4.42578125" style="61" customWidth="1"/>
    <col min="7199" max="7199" width="1.140625" style="61" customWidth="1"/>
    <col min="7200" max="7200" width="3.7109375" style="61" customWidth="1"/>
    <col min="7201" max="7201" width="1.7109375" style="61" customWidth="1"/>
    <col min="7202" max="7202" width="2.85546875" style="61" customWidth="1"/>
    <col min="7203" max="7203" width="1.5703125" style="61" customWidth="1"/>
    <col min="7204" max="7204" width="5.28515625" style="61" customWidth="1"/>
    <col min="7205" max="7205" width="1.7109375" style="61" customWidth="1"/>
    <col min="7206" max="7206" width="3.85546875" style="61" customWidth="1"/>
    <col min="7207" max="7207" width="6" style="61" customWidth="1"/>
    <col min="7208" max="7208" width="4.42578125" style="61" customWidth="1"/>
    <col min="7209" max="7209" width="3.42578125" style="61" customWidth="1"/>
    <col min="7210" max="7427" width="6.85546875" style="61" customWidth="1"/>
    <col min="7428" max="7428" width="1.5703125" style="61" customWidth="1"/>
    <col min="7429" max="7429" width="1.7109375" style="61" customWidth="1"/>
    <col min="7430" max="7430" width="1.140625" style="61" customWidth="1"/>
    <col min="7431" max="7431" width="2.5703125" style="61" customWidth="1"/>
    <col min="7432" max="7432" width="3.140625" style="61" customWidth="1"/>
    <col min="7433" max="7433" width="1.85546875" style="61" customWidth="1"/>
    <col min="7434" max="7434" width="6" style="61" customWidth="1"/>
    <col min="7435" max="7435" width="1.5703125" style="61" customWidth="1"/>
    <col min="7436" max="7436" width="4.5703125" style="61" customWidth="1"/>
    <col min="7437" max="7437" width="1" style="61" customWidth="1"/>
    <col min="7438" max="7438" width="1.85546875" style="61" customWidth="1"/>
    <col min="7439" max="7439" width="1.140625" style="61" customWidth="1"/>
    <col min="7440" max="7440" width="2.140625" style="61" customWidth="1"/>
    <col min="7441" max="7441" width="3.7109375" style="61" customWidth="1"/>
    <col min="7442" max="7442" width="6.140625" style="61" customWidth="1"/>
    <col min="7443" max="7443" width="2.140625" style="61" customWidth="1"/>
    <col min="7444" max="7444" width="3.5703125" style="61" customWidth="1"/>
    <col min="7445" max="7445" width="1.5703125" style="61" customWidth="1"/>
    <col min="7446" max="7446" width="1.7109375" style="61" customWidth="1"/>
    <col min="7447" max="7447" width="3" style="61" customWidth="1"/>
    <col min="7448" max="7448" width="2.85546875" style="61" customWidth="1"/>
    <col min="7449" max="7450" width="2.28515625" style="61" customWidth="1"/>
    <col min="7451" max="7451" width="1.42578125" style="61" customWidth="1"/>
    <col min="7452" max="7452" width="1.140625" style="61" customWidth="1"/>
    <col min="7453" max="7453" width="2.140625" style="61" customWidth="1"/>
    <col min="7454" max="7454" width="4.42578125" style="61" customWidth="1"/>
    <col min="7455" max="7455" width="1.140625" style="61" customWidth="1"/>
    <col min="7456" max="7456" width="3.7109375" style="61" customWidth="1"/>
    <col min="7457" max="7457" width="1.7109375" style="61" customWidth="1"/>
    <col min="7458" max="7458" width="2.85546875" style="61" customWidth="1"/>
    <col min="7459" max="7459" width="1.5703125" style="61" customWidth="1"/>
    <col min="7460" max="7460" width="5.28515625" style="61" customWidth="1"/>
    <col min="7461" max="7461" width="1.7109375" style="61" customWidth="1"/>
    <col min="7462" max="7462" width="3.85546875" style="61" customWidth="1"/>
    <col min="7463" max="7463" width="6" style="61" customWidth="1"/>
    <col min="7464" max="7464" width="4.42578125" style="61" customWidth="1"/>
    <col min="7465" max="7465" width="3.42578125" style="61" customWidth="1"/>
    <col min="7466" max="7683" width="6.85546875" style="61" customWidth="1"/>
    <col min="7684" max="7684" width="1.5703125" style="61" customWidth="1"/>
    <col min="7685" max="7685" width="1.7109375" style="61" customWidth="1"/>
    <col min="7686" max="7686" width="1.140625" style="61" customWidth="1"/>
    <col min="7687" max="7687" width="2.5703125" style="61" customWidth="1"/>
    <col min="7688" max="7688" width="3.140625" style="61" customWidth="1"/>
    <col min="7689" max="7689" width="1.85546875" style="61" customWidth="1"/>
    <col min="7690" max="7690" width="6" style="61" customWidth="1"/>
    <col min="7691" max="7691" width="1.5703125" style="61" customWidth="1"/>
    <col min="7692" max="7692" width="4.5703125" style="61" customWidth="1"/>
    <col min="7693" max="7693" width="1" style="61" customWidth="1"/>
    <col min="7694" max="7694" width="1.85546875" style="61" customWidth="1"/>
    <col min="7695" max="7695" width="1.140625" style="61" customWidth="1"/>
    <col min="7696" max="7696" width="2.140625" style="61" customWidth="1"/>
    <col min="7697" max="7697" width="3.7109375" style="61" customWidth="1"/>
    <col min="7698" max="7698" width="6.140625" style="61" customWidth="1"/>
    <col min="7699" max="7699" width="2.140625" style="61" customWidth="1"/>
    <col min="7700" max="7700" width="3.5703125" style="61" customWidth="1"/>
    <col min="7701" max="7701" width="1.5703125" style="61" customWidth="1"/>
    <col min="7702" max="7702" width="1.7109375" style="61" customWidth="1"/>
    <col min="7703" max="7703" width="3" style="61" customWidth="1"/>
    <col min="7704" max="7704" width="2.85546875" style="61" customWidth="1"/>
    <col min="7705" max="7706" width="2.28515625" style="61" customWidth="1"/>
    <col min="7707" max="7707" width="1.42578125" style="61" customWidth="1"/>
    <col min="7708" max="7708" width="1.140625" style="61" customWidth="1"/>
    <col min="7709" max="7709" width="2.140625" style="61" customWidth="1"/>
    <col min="7710" max="7710" width="4.42578125" style="61" customWidth="1"/>
    <col min="7711" max="7711" width="1.140625" style="61" customWidth="1"/>
    <col min="7712" max="7712" width="3.7109375" style="61" customWidth="1"/>
    <col min="7713" max="7713" width="1.7109375" style="61" customWidth="1"/>
    <col min="7714" max="7714" width="2.85546875" style="61" customWidth="1"/>
    <col min="7715" max="7715" width="1.5703125" style="61" customWidth="1"/>
    <col min="7716" max="7716" width="5.28515625" style="61" customWidth="1"/>
    <col min="7717" max="7717" width="1.7109375" style="61" customWidth="1"/>
    <col min="7718" max="7718" width="3.85546875" style="61" customWidth="1"/>
    <col min="7719" max="7719" width="6" style="61" customWidth="1"/>
    <col min="7720" max="7720" width="4.42578125" style="61" customWidth="1"/>
    <col min="7721" max="7721" width="3.42578125" style="61" customWidth="1"/>
    <col min="7722" max="7939" width="6.85546875" style="61" customWidth="1"/>
    <col min="7940" max="7940" width="1.5703125" style="61" customWidth="1"/>
    <col min="7941" max="7941" width="1.7109375" style="61" customWidth="1"/>
    <col min="7942" max="7942" width="1.140625" style="61" customWidth="1"/>
    <col min="7943" max="7943" width="2.5703125" style="61" customWidth="1"/>
    <col min="7944" max="7944" width="3.140625" style="61" customWidth="1"/>
    <col min="7945" max="7945" width="1.85546875" style="61" customWidth="1"/>
    <col min="7946" max="7946" width="6" style="61" customWidth="1"/>
    <col min="7947" max="7947" width="1.5703125" style="61" customWidth="1"/>
    <col min="7948" max="7948" width="4.5703125" style="61" customWidth="1"/>
    <col min="7949" max="7949" width="1" style="61" customWidth="1"/>
    <col min="7950" max="7950" width="1.85546875" style="61" customWidth="1"/>
    <col min="7951" max="7951" width="1.140625" style="61" customWidth="1"/>
    <col min="7952" max="7952" width="2.140625" style="61" customWidth="1"/>
    <col min="7953" max="7953" width="3.7109375" style="61" customWidth="1"/>
    <col min="7954" max="7954" width="6.140625" style="61" customWidth="1"/>
    <col min="7955" max="7955" width="2.140625" style="61" customWidth="1"/>
    <col min="7956" max="7956" width="3.5703125" style="61" customWidth="1"/>
    <col min="7957" max="7957" width="1.5703125" style="61" customWidth="1"/>
    <col min="7958" max="7958" width="1.7109375" style="61" customWidth="1"/>
    <col min="7959" max="7959" width="3" style="61" customWidth="1"/>
    <col min="7960" max="7960" width="2.85546875" style="61" customWidth="1"/>
    <col min="7961" max="7962" width="2.28515625" style="61" customWidth="1"/>
    <col min="7963" max="7963" width="1.42578125" style="61" customWidth="1"/>
    <col min="7964" max="7964" width="1.140625" style="61" customWidth="1"/>
    <col min="7965" max="7965" width="2.140625" style="61" customWidth="1"/>
    <col min="7966" max="7966" width="4.42578125" style="61" customWidth="1"/>
    <col min="7967" max="7967" width="1.140625" style="61" customWidth="1"/>
    <col min="7968" max="7968" width="3.7109375" style="61" customWidth="1"/>
    <col min="7969" max="7969" width="1.7109375" style="61" customWidth="1"/>
    <col min="7970" max="7970" width="2.85546875" style="61" customWidth="1"/>
    <col min="7971" max="7971" width="1.5703125" style="61" customWidth="1"/>
    <col min="7972" max="7972" width="5.28515625" style="61" customWidth="1"/>
    <col min="7973" max="7973" width="1.7109375" style="61" customWidth="1"/>
    <col min="7974" max="7974" width="3.85546875" style="61" customWidth="1"/>
    <col min="7975" max="7975" width="6" style="61" customWidth="1"/>
    <col min="7976" max="7976" width="4.42578125" style="61" customWidth="1"/>
    <col min="7977" max="7977" width="3.42578125" style="61" customWidth="1"/>
    <col min="7978" max="8195" width="6.85546875" style="61" customWidth="1"/>
    <col min="8196" max="8196" width="1.5703125" style="61" customWidth="1"/>
    <col min="8197" max="8197" width="1.7109375" style="61" customWidth="1"/>
    <col min="8198" max="8198" width="1.140625" style="61" customWidth="1"/>
    <col min="8199" max="8199" width="2.5703125" style="61" customWidth="1"/>
    <col min="8200" max="8200" width="3.140625" style="61" customWidth="1"/>
    <col min="8201" max="8201" width="1.85546875" style="61" customWidth="1"/>
    <col min="8202" max="8202" width="6" style="61" customWidth="1"/>
    <col min="8203" max="8203" width="1.5703125" style="61" customWidth="1"/>
    <col min="8204" max="8204" width="4.5703125" style="61" customWidth="1"/>
    <col min="8205" max="8205" width="1" style="61" customWidth="1"/>
    <col min="8206" max="8206" width="1.85546875" style="61" customWidth="1"/>
    <col min="8207" max="8207" width="1.140625" style="61" customWidth="1"/>
    <col min="8208" max="8208" width="2.140625" style="61" customWidth="1"/>
    <col min="8209" max="8209" width="3.7109375" style="61" customWidth="1"/>
    <col min="8210" max="8210" width="6.140625" style="61" customWidth="1"/>
    <col min="8211" max="8211" width="2.140625" style="61" customWidth="1"/>
    <col min="8212" max="8212" width="3.5703125" style="61" customWidth="1"/>
    <col min="8213" max="8213" width="1.5703125" style="61" customWidth="1"/>
    <col min="8214" max="8214" width="1.7109375" style="61" customWidth="1"/>
    <col min="8215" max="8215" width="3" style="61" customWidth="1"/>
    <col min="8216" max="8216" width="2.85546875" style="61" customWidth="1"/>
    <col min="8217" max="8218" width="2.28515625" style="61" customWidth="1"/>
    <col min="8219" max="8219" width="1.42578125" style="61" customWidth="1"/>
    <col min="8220" max="8220" width="1.140625" style="61" customWidth="1"/>
    <col min="8221" max="8221" width="2.140625" style="61" customWidth="1"/>
    <col min="8222" max="8222" width="4.42578125" style="61" customWidth="1"/>
    <col min="8223" max="8223" width="1.140625" style="61" customWidth="1"/>
    <col min="8224" max="8224" width="3.7109375" style="61" customWidth="1"/>
    <col min="8225" max="8225" width="1.7109375" style="61" customWidth="1"/>
    <col min="8226" max="8226" width="2.85546875" style="61" customWidth="1"/>
    <col min="8227" max="8227" width="1.5703125" style="61" customWidth="1"/>
    <col min="8228" max="8228" width="5.28515625" style="61" customWidth="1"/>
    <col min="8229" max="8229" width="1.7109375" style="61" customWidth="1"/>
    <col min="8230" max="8230" width="3.85546875" style="61" customWidth="1"/>
    <col min="8231" max="8231" width="6" style="61" customWidth="1"/>
    <col min="8232" max="8232" width="4.42578125" style="61" customWidth="1"/>
    <col min="8233" max="8233" width="3.42578125" style="61" customWidth="1"/>
    <col min="8234" max="8451" width="6.85546875" style="61" customWidth="1"/>
    <col min="8452" max="8452" width="1.5703125" style="61" customWidth="1"/>
    <col min="8453" max="8453" width="1.7109375" style="61" customWidth="1"/>
    <col min="8454" max="8454" width="1.140625" style="61" customWidth="1"/>
    <col min="8455" max="8455" width="2.5703125" style="61" customWidth="1"/>
    <col min="8456" max="8456" width="3.140625" style="61" customWidth="1"/>
    <col min="8457" max="8457" width="1.85546875" style="61" customWidth="1"/>
    <col min="8458" max="8458" width="6" style="61" customWidth="1"/>
    <col min="8459" max="8459" width="1.5703125" style="61" customWidth="1"/>
    <col min="8460" max="8460" width="4.5703125" style="61" customWidth="1"/>
    <col min="8461" max="8461" width="1" style="61" customWidth="1"/>
    <col min="8462" max="8462" width="1.85546875" style="61" customWidth="1"/>
    <col min="8463" max="8463" width="1.140625" style="61" customWidth="1"/>
    <col min="8464" max="8464" width="2.140625" style="61" customWidth="1"/>
    <col min="8465" max="8465" width="3.7109375" style="61" customWidth="1"/>
    <col min="8466" max="8466" width="6.140625" style="61" customWidth="1"/>
    <col min="8467" max="8467" width="2.140625" style="61" customWidth="1"/>
    <col min="8468" max="8468" width="3.5703125" style="61" customWidth="1"/>
    <col min="8469" max="8469" width="1.5703125" style="61" customWidth="1"/>
    <col min="8470" max="8470" width="1.7109375" style="61" customWidth="1"/>
    <col min="8471" max="8471" width="3" style="61" customWidth="1"/>
    <col min="8472" max="8472" width="2.85546875" style="61" customWidth="1"/>
    <col min="8473" max="8474" width="2.28515625" style="61" customWidth="1"/>
    <col min="8475" max="8475" width="1.42578125" style="61" customWidth="1"/>
    <col min="8476" max="8476" width="1.140625" style="61" customWidth="1"/>
    <col min="8477" max="8477" width="2.140625" style="61" customWidth="1"/>
    <col min="8478" max="8478" width="4.42578125" style="61" customWidth="1"/>
    <col min="8479" max="8479" width="1.140625" style="61" customWidth="1"/>
    <col min="8480" max="8480" width="3.7109375" style="61" customWidth="1"/>
    <col min="8481" max="8481" width="1.7109375" style="61" customWidth="1"/>
    <col min="8482" max="8482" width="2.85546875" style="61" customWidth="1"/>
    <col min="8483" max="8483" width="1.5703125" style="61" customWidth="1"/>
    <col min="8484" max="8484" width="5.28515625" style="61" customWidth="1"/>
    <col min="8485" max="8485" width="1.7109375" style="61" customWidth="1"/>
    <col min="8486" max="8486" width="3.85546875" style="61" customWidth="1"/>
    <col min="8487" max="8487" width="6" style="61" customWidth="1"/>
    <col min="8488" max="8488" width="4.42578125" style="61" customWidth="1"/>
    <col min="8489" max="8489" width="3.42578125" style="61" customWidth="1"/>
    <col min="8490" max="8707" width="6.85546875" style="61" customWidth="1"/>
    <col min="8708" max="8708" width="1.5703125" style="61" customWidth="1"/>
    <col min="8709" max="8709" width="1.7109375" style="61" customWidth="1"/>
    <col min="8710" max="8710" width="1.140625" style="61" customWidth="1"/>
    <col min="8711" max="8711" width="2.5703125" style="61" customWidth="1"/>
    <col min="8712" max="8712" width="3.140625" style="61" customWidth="1"/>
    <col min="8713" max="8713" width="1.85546875" style="61" customWidth="1"/>
    <col min="8714" max="8714" width="6" style="61" customWidth="1"/>
    <col min="8715" max="8715" width="1.5703125" style="61" customWidth="1"/>
    <col min="8716" max="8716" width="4.5703125" style="61" customWidth="1"/>
    <col min="8717" max="8717" width="1" style="61" customWidth="1"/>
    <col min="8718" max="8718" width="1.85546875" style="61" customWidth="1"/>
    <col min="8719" max="8719" width="1.140625" style="61" customWidth="1"/>
    <col min="8720" max="8720" width="2.140625" style="61" customWidth="1"/>
    <col min="8721" max="8721" width="3.7109375" style="61" customWidth="1"/>
    <col min="8722" max="8722" width="6.140625" style="61" customWidth="1"/>
    <col min="8723" max="8723" width="2.140625" style="61" customWidth="1"/>
    <col min="8724" max="8724" width="3.5703125" style="61" customWidth="1"/>
    <col min="8725" max="8725" width="1.5703125" style="61" customWidth="1"/>
    <col min="8726" max="8726" width="1.7109375" style="61" customWidth="1"/>
    <col min="8727" max="8727" width="3" style="61" customWidth="1"/>
    <col min="8728" max="8728" width="2.85546875" style="61" customWidth="1"/>
    <col min="8729" max="8730" width="2.28515625" style="61" customWidth="1"/>
    <col min="8731" max="8731" width="1.42578125" style="61" customWidth="1"/>
    <col min="8732" max="8732" width="1.140625" style="61" customWidth="1"/>
    <col min="8733" max="8733" width="2.140625" style="61" customWidth="1"/>
    <col min="8734" max="8734" width="4.42578125" style="61" customWidth="1"/>
    <col min="8735" max="8735" width="1.140625" style="61" customWidth="1"/>
    <col min="8736" max="8736" width="3.7109375" style="61" customWidth="1"/>
    <col min="8737" max="8737" width="1.7109375" style="61" customWidth="1"/>
    <col min="8738" max="8738" width="2.85546875" style="61" customWidth="1"/>
    <col min="8739" max="8739" width="1.5703125" style="61" customWidth="1"/>
    <col min="8740" max="8740" width="5.28515625" style="61" customWidth="1"/>
    <col min="8741" max="8741" width="1.7109375" style="61" customWidth="1"/>
    <col min="8742" max="8742" width="3.85546875" style="61" customWidth="1"/>
    <col min="8743" max="8743" width="6" style="61" customWidth="1"/>
    <col min="8744" max="8744" width="4.42578125" style="61" customWidth="1"/>
    <col min="8745" max="8745" width="3.42578125" style="61" customWidth="1"/>
    <col min="8746" max="8963" width="6.85546875" style="61" customWidth="1"/>
    <col min="8964" max="8964" width="1.5703125" style="61" customWidth="1"/>
    <col min="8965" max="8965" width="1.7109375" style="61" customWidth="1"/>
    <col min="8966" max="8966" width="1.140625" style="61" customWidth="1"/>
    <col min="8967" max="8967" width="2.5703125" style="61" customWidth="1"/>
    <col min="8968" max="8968" width="3.140625" style="61" customWidth="1"/>
    <col min="8969" max="8969" width="1.85546875" style="61" customWidth="1"/>
    <col min="8970" max="8970" width="6" style="61" customWidth="1"/>
    <col min="8971" max="8971" width="1.5703125" style="61" customWidth="1"/>
    <col min="8972" max="8972" width="4.5703125" style="61" customWidth="1"/>
    <col min="8973" max="8973" width="1" style="61" customWidth="1"/>
    <col min="8974" max="8974" width="1.85546875" style="61" customWidth="1"/>
    <col min="8975" max="8975" width="1.140625" style="61" customWidth="1"/>
    <col min="8976" max="8976" width="2.140625" style="61" customWidth="1"/>
    <col min="8977" max="8977" width="3.7109375" style="61" customWidth="1"/>
    <col min="8978" max="8978" width="6.140625" style="61" customWidth="1"/>
    <col min="8979" max="8979" width="2.140625" style="61" customWidth="1"/>
    <col min="8980" max="8980" width="3.5703125" style="61" customWidth="1"/>
    <col min="8981" max="8981" width="1.5703125" style="61" customWidth="1"/>
    <col min="8982" max="8982" width="1.7109375" style="61" customWidth="1"/>
    <col min="8983" max="8983" width="3" style="61" customWidth="1"/>
    <col min="8984" max="8984" width="2.85546875" style="61" customWidth="1"/>
    <col min="8985" max="8986" width="2.28515625" style="61" customWidth="1"/>
    <col min="8987" max="8987" width="1.42578125" style="61" customWidth="1"/>
    <col min="8988" max="8988" width="1.140625" style="61" customWidth="1"/>
    <col min="8989" max="8989" width="2.140625" style="61" customWidth="1"/>
    <col min="8990" max="8990" width="4.42578125" style="61" customWidth="1"/>
    <col min="8991" max="8991" width="1.140625" style="61" customWidth="1"/>
    <col min="8992" max="8992" width="3.7109375" style="61" customWidth="1"/>
    <col min="8993" max="8993" width="1.7109375" style="61" customWidth="1"/>
    <col min="8994" max="8994" width="2.85546875" style="61" customWidth="1"/>
    <col min="8995" max="8995" width="1.5703125" style="61" customWidth="1"/>
    <col min="8996" max="8996" width="5.28515625" style="61" customWidth="1"/>
    <col min="8997" max="8997" width="1.7109375" style="61" customWidth="1"/>
    <col min="8998" max="8998" width="3.85546875" style="61" customWidth="1"/>
    <col min="8999" max="8999" width="6" style="61" customWidth="1"/>
    <col min="9000" max="9000" width="4.42578125" style="61" customWidth="1"/>
    <col min="9001" max="9001" width="3.42578125" style="61" customWidth="1"/>
    <col min="9002" max="9219" width="6.85546875" style="61" customWidth="1"/>
    <col min="9220" max="9220" width="1.5703125" style="61" customWidth="1"/>
    <col min="9221" max="9221" width="1.7109375" style="61" customWidth="1"/>
    <col min="9222" max="9222" width="1.140625" style="61" customWidth="1"/>
    <col min="9223" max="9223" width="2.5703125" style="61" customWidth="1"/>
    <col min="9224" max="9224" width="3.140625" style="61" customWidth="1"/>
    <col min="9225" max="9225" width="1.85546875" style="61" customWidth="1"/>
    <col min="9226" max="9226" width="6" style="61" customWidth="1"/>
    <col min="9227" max="9227" width="1.5703125" style="61" customWidth="1"/>
    <col min="9228" max="9228" width="4.5703125" style="61" customWidth="1"/>
    <col min="9229" max="9229" width="1" style="61" customWidth="1"/>
    <col min="9230" max="9230" width="1.85546875" style="61" customWidth="1"/>
    <col min="9231" max="9231" width="1.140625" style="61" customWidth="1"/>
    <col min="9232" max="9232" width="2.140625" style="61" customWidth="1"/>
    <col min="9233" max="9233" width="3.7109375" style="61" customWidth="1"/>
    <col min="9234" max="9234" width="6.140625" style="61" customWidth="1"/>
    <col min="9235" max="9235" width="2.140625" style="61" customWidth="1"/>
    <col min="9236" max="9236" width="3.5703125" style="61" customWidth="1"/>
    <col min="9237" max="9237" width="1.5703125" style="61" customWidth="1"/>
    <col min="9238" max="9238" width="1.7109375" style="61" customWidth="1"/>
    <col min="9239" max="9239" width="3" style="61" customWidth="1"/>
    <col min="9240" max="9240" width="2.85546875" style="61" customWidth="1"/>
    <col min="9241" max="9242" width="2.28515625" style="61" customWidth="1"/>
    <col min="9243" max="9243" width="1.42578125" style="61" customWidth="1"/>
    <col min="9244" max="9244" width="1.140625" style="61" customWidth="1"/>
    <col min="9245" max="9245" width="2.140625" style="61" customWidth="1"/>
    <col min="9246" max="9246" width="4.42578125" style="61" customWidth="1"/>
    <col min="9247" max="9247" width="1.140625" style="61" customWidth="1"/>
    <col min="9248" max="9248" width="3.7109375" style="61" customWidth="1"/>
    <col min="9249" max="9249" width="1.7109375" style="61" customWidth="1"/>
    <col min="9250" max="9250" width="2.85546875" style="61" customWidth="1"/>
    <col min="9251" max="9251" width="1.5703125" style="61" customWidth="1"/>
    <col min="9252" max="9252" width="5.28515625" style="61" customWidth="1"/>
    <col min="9253" max="9253" width="1.7109375" style="61" customWidth="1"/>
    <col min="9254" max="9254" width="3.85546875" style="61" customWidth="1"/>
    <col min="9255" max="9255" width="6" style="61" customWidth="1"/>
    <col min="9256" max="9256" width="4.42578125" style="61" customWidth="1"/>
    <col min="9257" max="9257" width="3.42578125" style="61" customWidth="1"/>
    <col min="9258" max="9475" width="6.85546875" style="61" customWidth="1"/>
    <col min="9476" max="9476" width="1.5703125" style="61" customWidth="1"/>
    <col min="9477" max="9477" width="1.7109375" style="61" customWidth="1"/>
    <col min="9478" max="9478" width="1.140625" style="61" customWidth="1"/>
    <col min="9479" max="9479" width="2.5703125" style="61" customWidth="1"/>
    <col min="9480" max="9480" width="3.140625" style="61" customWidth="1"/>
    <col min="9481" max="9481" width="1.85546875" style="61" customWidth="1"/>
    <col min="9482" max="9482" width="6" style="61" customWidth="1"/>
    <col min="9483" max="9483" width="1.5703125" style="61" customWidth="1"/>
    <col min="9484" max="9484" width="4.5703125" style="61" customWidth="1"/>
    <col min="9485" max="9485" width="1" style="61" customWidth="1"/>
    <col min="9486" max="9486" width="1.85546875" style="61" customWidth="1"/>
    <col min="9487" max="9487" width="1.140625" style="61" customWidth="1"/>
    <col min="9488" max="9488" width="2.140625" style="61" customWidth="1"/>
    <col min="9489" max="9489" width="3.7109375" style="61" customWidth="1"/>
    <col min="9490" max="9490" width="6.140625" style="61" customWidth="1"/>
    <col min="9491" max="9491" width="2.140625" style="61" customWidth="1"/>
    <col min="9492" max="9492" width="3.5703125" style="61" customWidth="1"/>
    <col min="9493" max="9493" width="1.5703125" style="61" customWidth="1"/>
    <col min="9494" max="9494" width="1.7109375" style="61" customWidth="1"/>
    <col min="9495" max="9495" width="3" style="61" customWidth="1"/>
    <col min="9496" max="9496" width="2.85546875" style="61" customWidth="1"/>
    <col min="9497" max="9498" width="2.28515625" style="61" customWidth="1"/>
    <col min="9499" max="9499" width="1.42578125" style="61" customWidth="1"/>
    <col min="9500" max="9500" width="1.140625" style="61" customWidth="1"/>
    <col min="9501" max="9501" width="2.140625" style="61" customWidth="1"/>
    <col min="9502" max="9502" width="4.42578125" style="61" customWidth="1"/>
    <col min="9503" max="9503" width="1.140625" style="61" customWidth="1"/>
    <col min="9504" max="9504" width="3.7109375" style="61" customWidth="1"/>
    <col min="9505" max="9505" width="1.7109375" style="61" customWidth="1"/>
    <col min="9506" max="9506" width="2.85546875" style="61" customWidth="1"/>
    <col min="9507" max="9507" width="1.5703125" style="61" customWidth="1"/>
    <col min="9508" max="9508" width="5.28515625" style="61" customWidth="1"/>
    <col min="9509" max="9509" width="1.7109375" style="61" customWidth="1"/>
    <col min="9510" max="9510" width="3.85546875" style="61" customWidth="1"/>
    <col min="9511" max="9511" width="6" style="61" customWidth="1"/>
    <col min="9512" max="9512" width="4.42578125" style="61" customWidth="1"/>
    <col min="9513" max="9513" width="3.42578125" style="61" customWidth="1"/>
    <col min="9514" max="9731" width="6.85546875" style="61" customWidth="1"/>
    <col min="9732" max="9732" width="1.5703125" style="61" customWidth="1"/>
    <col min="9733" max="9733" width="1.7109375" style="61" customWidth="1"/>
    <col min="9734" max="9734" width="1.140625" style="61" customWidth="1"/>
    <col min="9735" max="9735" width="2.5703125" style="61" customWidth="1"/>
    <col min="9736" max="9736" width="3.140625" style="61" customWidth="1"/>
    <col min="9737" max="9737" width="1.85546875" style="61" customWidth="1"/>
    <col min="9738" max="9738" width="6" style="61" customWidth="1"/>
    <col min="9739" max="9739" width="1.5703125" style="61" customWidth="1"/>
    <col min="9740" max="9740" width="4.5703125" style="61" customWidth="1"/>
    <col min="9741" max="9741" width="1" style="61" customWidth="1"/>
    <col min="9742" max="9742" width="1.85546875" style="61" customWidth="1"/>
    <col min="9743" max="9743" width="1.140625" style="61" customWidth="1"/>
    <col min="9744" max="9744" width="2.140625" style="61" customWidth="1"/>
    <col min="9745" max="9745" width="3.7109375" style="61" customWidth="1"/>
    <col min="9746" max="9746" width="6.140625" style="61" customWidth="1"/>
    <col min="9747" max="9747" width="2.140625" style="61" customWidth="1"/>
    <col min="9748" max="9748" width="3.5703125" style="61" customWidth="1"/>
    <col min="9749" max="9749" width="1.5703125" style="61" customWidth="1"/>
    <col min="9750" max="9750" width="1.7109375" style="61" customWidth="1"/>
    <col min="9751" max="9751" width="3" style="61" customWidth="1"/>
    <col min="9752" max="9752" width="2.85546875" style="61" customWidth="1"/>
    <col min="9753" max="9754" width="2.28515625" style="61" customWidth="1"/>
    <col min="9755" max="9755" width="1.42578125" style="61" customWidth="1"/>
    <col min="9756" max="9756" width="1.140625" style="61" customWidth="1"/>
    <col min="9757" max="9757" width="2.140625" style="61" customWidth="1"/>
    <col min="9758" max="9758" width="4.42578125" style="61" customWidth="1"/>
    <col min="9759" max="9759" width="1.140625" style="61" customWidth="1"/>
    <col min="9760" max="9760" width="3.7109375" style="61" customWidth="1"/>
    <col min="9761" max="9761" width="1.7109375" style="61" customWidth="1"/>
    <col min="9762" max="9762" width="2.85546875" style="61" customWidth="1"/>
    <col min="9763" max="9763" width="1.5703125" style="61" customWidth="1"/>
    <col min="9764" max="9764" width="5.28515625" style="61" customWidth="1"/>
    <col min="9765" max="9765" width="1.7109375" style="61" customWidth="1"/>
    <col min="9766" max="9766" width="3.85546875" style="61" customWidth="1"/>
    <col min="9767" max="9767" width="6" style="61" customWidth="1"/>
    <col min="9768" max="9768" width="4.42578125" style="61" customWidth="1"/>
    <col min="9769" max="9769" width="3.42578125" style="61" customWidth="1"/>
    <col min="9770" max="9987" width="6.85546875" style="61" customWidth="1"/>
    <col min="9988" max="9988" width="1.5703125" style="61" customWidth="1"/>
    <col min="9989" max="9989" width="1.7109375" style="61" customWidth="1"/>
    <col min="9990" max="9990" width="1.140625" style="61" customWidth="1"/>
    <col min="9991" max="9991" width="2.5703125" style="61" customWidth="1"/>
    <col min="9992" max="9992" width="3.140625" style="61" customWidth="1"/>
    <col min="9993" max="9993" width="1.85546875" style="61" customWidth="1"/>
    <col min="9994" max="9994" width="6" style="61" customWidth="1"/>
    <col min="9995" max="9995" width="1.5703125" style="61" customWidth="1"/>
    <col min="9996" max="9996" width="4.5703125" style="61" customWidth="1"/>
    <col min="9997" max="9997" width="1" style="61" customWidth="1"/>
    <col min="9998" max="9998" width="1.85546875" style="61" customWidth="1"/>
    <col min="9999" max="9999" width="1.140625" style="61" customWidth="1"/>
    <col min="10000" max="10000" width="2.140625" style="61" customWidth="1"/>
    <col min="10001" max="10001" width="3.7109375" style="61" customWidth="1"/>
    <col min="10002" max="10002" width="6.140625" style="61" customWidth="1"/>
    <col min="10003" max="10003" width="2.140625" style="61" customWidth="1"/>
    <col min="10004" max="10004" width="3.5703125" style="61" customWidth="1"/>
    <col min="10005" max="10005" width="1.5703125" style="61" customWidth="1"/>
    <col min="10006" max="10006" width="1.7109375" style="61" customWidth="1"/>
    <col min="10007" max="10007" width="3" style="61" customWidth="1"/>
    <col min="10008" max="10008" width="2.85546875" style="61" customWidth="1"/>
    <col min="10009" max="10010" width="2.28515625" style="61" customWidth="1"/>
    <col min="10011" max="10011" width="1.42578125" style="61" customWidth="1"/>
    <col min="10012" max="10012" width="1.140625" style="61" customWidth="1"/>
    <col min="10013" max="10013" width="2.140625" style="61" customWidth="1"/>
    <col min="10014" max="10014" width="4.42578125" style="61" customWidth="1"/>
    <col min="10015" max="10015" width="1.140625" style="61" customWidth="1"/>
    <col min="10016" max="10016" width="3.7109375" style="61" customWidth="1"/>
    <col min="10017" max="10017" width="1.7109375" style="61" customWidth="1"/>
    <col min="10018" max="10018" width="2.85546875" style="61" customWidth="1"/>
    <col min="10019" max="10019" width="1.5703125" style="61" customWidth="1"/>
    <col min="10020" max="10020" width="5.28515625" style="61" customWidth="1"/>
    <col min="10021" max="10021" width="1.7109375" style="61" customWidth="1"/>
    <col min="10022" max="10022" width="3.85546875" style="61" customWidth="1"/>
    <col min="10023" max="10023" width="6" style="61" customWidth="1"/>
    <col min="10024" max="10024" width="4.42578125" style="61" customWidth="1"/>
    <col min="10025" max="10025" width="3.42578125" style="61" customWidth="1"/>
    <col min="10026" max="10243" width="6.85546875" style="61" customWidth="1"/>
    <col min="10244" max="10244" width="1.5703125" style="61" customWidth="1"/>
    <col min="10245" max="10245" width="1.7109375" style="61" customWidth="1"/>
    <col min="10246" max="10246" width="1.140625" style="61" customWidth="1"/>
    <col min="10247" max="10247" width="2.5703125" style="61" customWidth="1"/>
    <col min="10248" max="10248" width="3.140625" style="61" customWidth="1"/>
    <col min="10249" max="10249" width="1.85546875" style="61" customWidth="1"/>
    <col min="10250" max="10250" width="6" style="61" customWidth="1"/>
    <col min="10251" max="10251" width="1.5703125" style="61" customWidth="1"/>
    <col min="10252" max="10252" width="4.5703125" style="61" customWidth="1"/>
    <col min="10253" max="10253" width="1" style="61" customWidth="1"/>
    <col min="10254" max="10254" width="1.85546875" style="61" customWidth="1"/>
    <col min="10255" max="10255" width="1.140625" style="61" customWidth="1"/>
    <col min="10256" max="10256" width="2.140625" style="61" customWidth="1"/>
    <col min="10257" max="10257" width="3.7109375" style="61" customWidth="1"/>
    <col min="10258" max="10258" width="6.140625" style="61" customWidth="1"/>
    <col min="10259" max="10259" width="2.140625" style="61" customWidth="1"/>
    <col min="10260" max="10260" width="3.5703125" style="61" customWidth="1"/>
    <col min="10261" max="10261" width="1.5703125" style="61" customWidth="1"/>
    <col min="10262" max="10262" width="1.7109375" style="61" customWidth="1"/>
    <col min="10263" max="10263" width="3" style="61" customWidth="1"/>
    <col min="10264" max="10264" width="2.85546875" style="61" customWidth="1"/>
    <col min="10265" max="10266" width="2.28515625" style="61" customWidth="1"/>
    <col min="10267" max="10267" width="1.42578125" style="61" customWidth="1"/>
    <col min="10268" max="10268" width="1.140625" style="61" customWidth="1"/>
    <col min="10269" max="10269" width="2.140625" style="61" customWidth="1"/>
    <col min="10270" max="10270" width="4.42578125" style="61" customWidth="1"/>
    <col min="10271" max="10271" width="1.140625" style="61" customWidth="1"/>
    <col min="10272" max="10272" width="3.7109375" style="61" customWidth="1"/>
    <col min="10273" max="10273" width="1.7109375" style="61" customWidth="1"/>
    <col min="10274" max="10274" width="2.85546875" style="61" customWidth="1"/>
    <col min="10275" max="10275" width="1.5703125" style="61" customWidth="1"/>
    <col min="10276" max="10276" width="5.28515625" style="61" customWidth="1"/>
    <col min="10277" max="10277" width="1.7109375" style="61" customWidth="1"/>
    <col min="10278" max="10278" width="3.85546875" style="61" customWidth="1"/>
    <col min="10279" max="10279" width="6" style="61" customWidth="1"/>
    <col min="10280" max="10280" width="4.42578125" style="61" customWidth="1"/>
    <col min="10281" max="10281" width="3.42578125" style="61" customWidth="1"/>
    <col min="10282" max="10499" width="6.85546875" style="61" customWidth="1"/>
    <col min="10500" max="10500" width="1.5703125" style="61" customWidth="1"/>
    <col min="10501" max="10501" width="1.7109375" style="61" customWidth="1"/>
    <col min="10502" max="10502" width="1.140625" style="61" customWidth="1"/>
    <col min="10503" max="10503" width="2.5703125" style="61" customWidth="1"/>
    <col min="10504" max="10504" width="3.140625" style="61" customWidth="1"/>
    <col min="10505" max="10505" width="1.85546875" style="61" customWidth="1"/>
    <col min="10506" max="10506" width="6" style="61" customWidth="1"/>
    <col min="10507" max="10507" width="1.5703125" style="61" customWidth="1"/>
    <col min="10508" max="10508" width="4.5703125" style="61" customWidth="1"/>
    <col min="10509" max="10509" width="1" style="61" customWidth="1"/>
    <col min="10510" max="10510" width="1.85546875" style="61" customWidth="1"/>
    <col min="10511" max="10511" width="1.140625" style="61" customWidth="1"/>
    <col min="10512" max="10512" width="2.140625" style="61" customWidth="1"/>
    <col min="10513" max="10513" width="3.7109375" style="61" customWidth="1"/>
    <col min="10514" max="10514" width="6.140625" style="61" customWidth="1"/>
    <col min="10515" max="10515" width="2.140625" style="61" customWidth="1"/>
    <col min="10516" max="10516" width="3.5703125" style="61" customWidth="1"/>
    <col min="10517" max="10517" width="1.5703125" style="61" customWidth="1"/>
    <col min="10518" max="10518" width="1.7109375" style="61" customWidth="1"/>
    <col min="10519" max="10519" width="3" style="61" customWidth="1"/>
    <col min="10520" max="10520" width="2.85546875" style="61" customWidth="1"/>
    <col min="10521" max="10522" width="2.28515625" style="61" customWidth="1"/>
    <col min="10523" max="10523" width="1.42578125" style="61" customWidth="1"/>
    <col min="10524" max="10524" width="1.140625" style="61" customWidth="1"/>
    <col min="10525" max="10525" width="2.140625" style="61" customWidth="1"/>
    <col min="10526" max="10526" width="4.42578125" style="61" customWidth="1"/>
    <col min="10527" max="10527" width="1.140625" style="61" customWidth="1"/>
    <col min="10528" max="10528" width="3.7109375" style="61" customWidth="1"/>
    <col min="10529" max="10529" width="1.7109375" style="61" customWidth="1"/>
    <col min="10530" max="10530" width="2.85546875" style="61" customWidth="1"/>
    <col min="10531" max="10531" width="1.5703125" style="61" customWidth="1"/>
    <col min="10532" max="10532" width="5.28515625" style="61" customWidth="1"/>
    <col min="10533" max="10533" width="1.7109375" style="61" customWidth="1"/>
    <col min="10534" max="10534" width="3.85546875" style="61" customWidth="1"/>
    <col min="10535" max="10535" width="6" style="61" customWidth="1"/>
    <col min="10536" max="10536" width="4.42578125" style="61" customWidth="1"/>
    <col min="10537" max="10537" width="3.42578125" style="61" customWidth="1"/>
    <col min="10538" max="10755" width="6.85546875" style="61" customWidth="1"/>
    <col min="10756" max="10756" width="1.5703125" style="61" customWidth="1"/>
    <col min="10757" max="10757" width="1.7109375" style="61" customWidth="1"/>
    <col min="10758" max="10758" width="1.140625" style="61" customWidth="1"/>
    <col min="10759" max="10759" width="2.5703125" style="61" customWidth="1"/>
    <col min="10760" max="10760" width="3.140625" style="61" customWidth="1"/>
    <col min="10761" max="10761" width="1.85546875" style="61" customWidth="1"/>
    <col min="10762" max="10762" width="6" style="61" customWidth="1"/>
    <col min="10763" max="10763" width="1.5703125" style="61" customWidth="1"/>
    <col min="10764" max="10764" width="4.5703125" style="61" customWidth="1"/>
    <col min="10765" max="10765" width="1" style="61" customWidth="1"/>
    <col min="10766" max="10766" width="1.85546875" style="61" customWidth="1"/>
    <col min="10767" max="10767" width="1.140625" style="61" customWidth="1"/>
    <col min="10768" max="10768" width="2.140625" style="61" customWidth="1"/>
    <col min="10769" max="10769" width="3.7109375" style="61" customWidth="1"/>
    <col min="10770" max="10770" width="6.140625" style="61" customWidth="1"/>
    <col min="10771" max="10771" width="2.140625" style="61" customWidth="1"/>
    <col min="10772" max="10772" width="3.5703125" style="61" customWidth="1"/>
    <col min="10773" max="10773" width="1.5703125" style="61" customWidth="1"/>
    <col min="10774" max="10774" width="1.7109375" style="61" customWidth="1"/>
    <col min="10775" max="10775" width="3" style="61" customWidth="1"/>
    <col min="10776" max="10776" width="2.85546875" style="61" customWidth="1"/>
    <col min="10777" max="10778" width="2.28515625" style="61" customWidth="1"/>
    <col min="10779" max="10779" width="1.42578125" style="61" customWidth="1"/>
    <col min="10780" max="10780" width="1.140625" style="61" customWidth="1"/>
    <col min="10781" max="10781" width="2.140625" style="61" customWidth="1"/>
    <col min="10782" max="10782" width="4.42578125" style="61" customWidth="1"/>
    <col min="10783" max="10783" width="1.140625" style="61" customWidth="1"/>
    <col min="10784" max="10784" width="3.7109375" style="61" customWidth="1"/>
    <col min="10785" max="10785" width="1.7109375" style="61" customWidth="1"/>
    <col min="10786" max="10786" width="2.85546875" style="61" customWidth="1"/>
    <col min="10787" max="10787" width="1.5703125" style="61" customWidth="1"/>
    <col min="10788" max="10788" width="5.28515625" style="61" customWidth="1"/>
    <col min="10789" max="10789" width="1.7109375" style="61" customWidth="1"/>
    <col min="10790" max="10790" width="3.85546875" style="61" customWidth="1"/>
    <col min="10791" max="10791" width="6" style="61" customWidth="1"/>
    <col min="10792" max="10792" width="4.42578125" style="61" customWidth="1"/>
    <col min="10793" max="10793" width="3.42578125" style="61" customWidth="1"/>
    <col min="10794" max="11011" width="6.85546875" style="61" customWidth="1"/>
    <col min="11012" max="11012" width="1.5703125" style="61" customWidth="1"/>
    <col min="11013" max="11013" width="1.7109375" style="61" customWidth="1"/>
    <col min="11014" max="11014" width="1.140625" style="61" customWidth="1"/>
    <col min="11015" max="11015" width="2.5703125" style="61" customWidth="1"/>
    <col min="11016" max="11016" width="3.140625" style="61" customWidth="1"/>
    <col min="11017" max="11017" width="1.85546875" style="61" customWidth="1"/>
    <col min="11018" max="11018" width="6" style="61" customWidth="1"/>
    <col min="11019" max="11019" width="1.5703125" style="61" customWidth="1"/>
    <col min="11020" max="11020" width="4.5703125" style="61" customWidth="1"/>
    <col min="11021" max="11021" width="1" style="61" customWidth="1"/>
    <col min="11022" max="11022" width="1.85546875" style="61" customWidth="1"/>
    <col min="11023" max="11023" width="1.140625" style="61" customWidth="1"/>
    <col min="11024" max="11024" width="2.140625" style="61" customWidth="1"/>
    <col min="11025" max="11025" width="3.7109375" style="61" customWidth="1"/>
    <col min="11026" max="11026" width="6.140625" style="61" customWidth="1"/>
    <col min="11027" max="11027" width="2.140625" style="61" customWidth="1"/>
    <col min="11028" max="11028" width="3.5703125" style="61" customWidth="1"/>
    <col min="11029" max="11029" width="1.5703125" style="61" customWidth="1"/>
    <col min="11030" max="11030" width="1.7109375" style="61" customWidth="1"/>
    <col min="11031" max="11031" width="3" style="61" customWidth="1"/>
    <col min="11032" max="11032" width="2.85546875" style="61" customWidth="1"/>
    <col min="11033" max="11034" width="2.28515625" style="61" customWidth="1"/>
    <col min="11035" max="11035" width="1.42578125" style="61" customWidth="1"/>
    <col min="11036" max="11036" width="1.140625" style="61" customWidth="1"/>
    <col min="11037" max="11037" width="2.140625" style="61" customWidth="1"/>
    <col min="11038" max="11038" width="4.42578125" style="61" customWidth="1"/>
    <col min="11039" max="11039" width="1.140625" style="61" customWidth="1"/>
    <col min="11040" max="11040" width="3.7109375" style="61" customWidth="1"/>
    <col min="11041" max="11041" width="1.7109375" style="61" customWidth="1"/>
    <col min="11042" max="11042" width="2.85546875" style="61" customWidth="1"/>
    <col min="11043" max="11043" width="1.5703125" style="61" customWidth="1"/>
    <col min="11044" max="11044" width="5.28515625" style="61" customWidth="1"/>
    <col min="11045" max="11045" width="1.7109375" style="61" customWidth="1"/>
    <col min="11046" max="11046" width="3.85546875" style="61" customWidth="1"/>
    <col min="11047" max="11047" width="6" style="61" customWidth="1"/>
    <col min="11048" max="11048" width="4.42578125" style="61" customWidth="1"/>
    <col min="11049" max="11049" width="3.42578125" style="61" customWidth="1"/>
    <col min="11050" max="11267" width="6.85546875" style="61" customWidth="1"/>
    <col min="11268" max="11268" width="1.5703125" style="61" customWidth="1"/>
    <col min="11269" max="11269" width="1.7109375" style="61" customWidth="1"/>
    <col min="11270" max="11270" width="1.140625" style="61" customWidth="1"/>
    <col min="11271" max="11271" width="2.5703125" style="61" customWidth="1"/>
    <col min="11272" max="11272" width="3.140625" style="61" customWidth="1"/>
    <col min="11273" max="11273" width="1.85546875" style="61" customWidth="1"/>
    <col min="11274" max="11274" width="6" style="61" customWidth="1"/>
    <col min="11275" max="11275" width="1.5703125" style="61" customWidth="1"/>
    <col min="11276" max="11276" width="4.5703125" style="61" customWidth="1"/>
    <col min="11277" max="11277" width="1" style="61" customWidth="1"/>
    <col min="11278" max="11278" width="1.85546875" style="61" customWidth="1"/>
    <col min="11279" max="11279" width="1.140625" style="61" customWidth="1"/>
    <col min="11280" max="11280" width="2.140625" style="61" customWidth="1"/>
    <col min="11281" max="11281" width="3.7109375" style="61" customWidth="1"/>
    <col min="11282" max="11282" width="6.140625" style="61" customWidth="1"/>
    <col min="11283" max="11283" width="2.140625" style="61" customWidth="1"/>
    <col min="11284" max="11284" width="3.5703125" style="61" customWidth="1"/>
    <col min="11285" max="11285" width="1.5703125" style="61" customWidth="1"/>
    <col min="11286" max="11286" width="1.7109375" style="61" customWidth="1"/>
    <col min="11287" max="11287" width="3" style="61" customWidth="1"/>
    <col min="11288" max="11288" width="2.85546875" style="61" customWidth="1"/>
    <col min="11289" max="11290" width="2.28515625" style="61" customWidth="1"/>
    <col min="11291" max="11291" width="1.42578125" style="61" customWidth="1"/>
    <col min="11292" max="11292" width="1.140625" style="61" customWidth="1"/>
    <col min="11293" max="11293" width="2.140625" style="61" customWidth="1"/>
    <col min="11294" max="11294" width="4.42578125" style="61" customWidth="1"/>
    <col min="11295" max="11295" width="1.140625" style="61" customWidth="1"/>
    <col min="11296" max="11296" width="3.7109375" style="61" customWidth="1"/>
    <col min="11297" max="11297" width="1.7109375" style="61" customWidth="1"/>
    <col min="11298" max="11298" width="2.85546875" style="61" customWidth="1"/>
    <col min="11299" max="11299" width="1.5703125" style="61" customWidth="1"/>
    <col min="11300" max="11300" width="5.28515625" style="61" customWidth="1"/>
    <col min="11301" max="11301" width="1.7109375" style="61" customWidth="1"/>
    <col min="11302" max="11302" width="3.85546875" style="61" customWidth="1"/>
    <col min="11303" max="11303" width="6" style="61" customWidth="1"/>
    <col min="11304" max="11304" width="4.42578125" style="61" customWidth="1"/>
    <col min="11305" max="11305" width="3.42578125" style="61" customWidth="1"/>
    <col min="11306" max="11523" width="6.85546875" style="61" customWidth="1"/>
    <col min="11524" max="11524" width="1.5703125" style="61" customWidth="1"/>
    <col min="11525" max="11525" width="1.7109375" style="61" customWidth="1"/>
    <col min="11526" max="11526" width="1.140625" style="61" customWidth="1"/>
    <col min="11527" max="11527" width="2.5703125" style="61" customWidth="1"/>
    <col min="11528" max="11528" width="3.140625" style="61" customWidth="1"/>
    <col min="11529" max="11529" width="1.85546875" style="61" customWidth="1"/>
    <col min="11530" max="11530" width="6" style="61" customWidth="1"/>
    <col min="11531" max="11531" width="1.5703125" style="61" customWidth="1"/>
    <col min="11532" max="11532" width="4.5703125" style="61" customWidth="1"/>
    <col min="11533" max="11533" width="1" style="61" customWidth="1"/>
    <col min="11534" max="11534" width="1.85546875" style="61" customWidth="1"/>
    <col min="11535" max="11535" width="1.140625" style="61" customWidth="1"/>
    <col min="11536" max="11536" width="2.140625" style="61" customWidth="1"/>
    <col min="11537" max="11537" width="3.7109375" style="61" customWidth="1"/>
    <col min="11538" max="11538" width="6.140625" style="61" customWidth="1"/>
    <col min="11539" max="11539" width="2.140625" style="61" customWidth="1"/>
    <col min="11540" max="11540" width="3.5703125" style="61" customWidth="1"/>
    <col min="11541" max="11541" width="1.5703125" style="61" customWidth="1"/>
    <col min="11542" max="11542" width="1.7109375" style="61" customWidth="1"/>
    <col min="11543" max="11543" width="3" style="61" customWidth="1"/>
    <col min="11544" max="11544" width="2.85546875" style="61" customWidth="1"/>
    <col min="11545" max="11546" width="2.28515625" style="61" customWidth="1"/>
    <col min="11547" max="11547" width="1.42578125" style="61" customWidth="1"/>
    <col min="11548" max="11548" width="1.140625" style="61" customWidth="1"/>
    <col min="11549" max="11549" width="2.140625" style="61" customWidth="1"/>
    <col min="11550" max="11550" width="4.42578125" style="61" customWidth="1"/>
    <col min="11551" max="11551" width="1.140625" style="61" customWidth="1"/>
    <col min="11552" max="11552" width="3.7109375" style="61" customWidth="1"/>
    <col min="11553" max="11553" width="1.7109375" style="61" customWidth="1"/>
    <col min="11554" max="11554" width="2.85546875" style="61" customWidth="1"/>
    <col min="11555" max="11555" width="1.5703125" style="61" customWidth="1"/>
    <col min="11556" max="11556" width="5.28515625" style="61" customWidth="1"/>
    <col min="11557" max="11557" width="1.7109375" style="61" customWidth="1"/>
    <col min="11558" max="11558" width="3.85546875" style="61" customWidth="1"/>
    <col min="11559" max="11559" width="6" style="61" customWidth="1"/>
    <col min="11560" max="11560" width="4.42578125" style="61" customWidth="1"/>
    <col min="11561" max="11561" width="3.42578125" style="61" customWidth="1"/>
    <col min="11562" max="11779" width="6.85546875" style="61" customWidth="1"/>
    <col min="11780" max="11780" width="1.5703125" style="61" customWidth="1"/>
    <col min="11781" max="11781" width="1.7109375" style="61" customWidth="1"/>
    <col min="11782" max="11782" width="1.140625" style="61" customWidth="1"/>
    <col min="11783" max="11783" width="2.5703125" style="61" customWidth="1"/>
    <col min="11784" max="11784" width="3.140625" style="61" customWidth="1"/>
    <col min="11785" max="11785" width="1.85546875" style="61" customWidth="1"/>
    <col min="11786" max="11786" width="6" style="61" customWidth="1"/>
    <col min="11787" max="11787" width="1.5703125" style="61" customWidth="1"/>
    <col min="11788" max="11788" width="4.5703125" style="61" customWidth="1"/>
    <col min="11789" max="11789" width="1" style="61" customWidth="1"/>
    <col min="11790" max="11790" width="1.85546875" style="61" customWidth="1"/>
    <col min="11791" max="11791" width="1.140625" style="61" customWidth="1"/>
    <col min="11792" max="11792" width="2.140625" style="61" customWidth="1"/>
    <col min="11793" max="11793" width="3.7109375" style="61" customWidth="1"/>
    <col min="11794" max="11794" width="6.140625" style="61" customWidth="1"/>
    <col min="11795" max="11795" width="2.140625" style="61" customWidth="1"/>
    <col min="11796" max="11796" width="3.5703125" style="61" customWidth="1"/>
    <col min="11797" max="11797" width="1.5703125" style="61" customWidth="1"/>
    <col min="11798" max="11798" width="1.7109375" style="61" customWidth="1"/>
    <col min="11799" max="11799" width="3" style="61" customWidth="1"/>
    <col min="11800" max="11800" width="2.85546875" style="61" customWidth="1"/>
    <col min="11801" max="11802" width="2.28515625" style="61" customWidth="1"/>
    <col min="11803" max="11803" width="1.42578125" style="61" customWidth="1"/>
    <col min="11804" max="11804" width="1.140625" style="61" customWidth="1"/>
    <col min="11805" max="11805" width="2.140625" style="61" customWidth="1"/>
    <col min="11806" max="11806" width="4.42578125" style="61" customWidth="1"/>
    <col min="11807" max="11807" width="1.140625" style="61" customWidth="1"/>
    <col min="11808" max="11808" width="3.7109375" style="61" customWidth="1"/>
    <col min="11809" max="11809" width="1.7109375" style="61" customWidth="1"/>
    <col min="11810" max="11810" width="2.85546875" style="61" customWidth="1"/>
    <col min="11811" max="11811" width="1.5703125" style="61" customWidth="1"/>
    <col min="11812" max="11812" width="5.28515625" style="61" customWidth="1"/>
    <col min="11813" max="11813" width="1.7109375" style="61" customWidth="1"/>
    <col min="11814" max="11814" width="3.85546875" style="61" customWidth="1"/>
    <col min="11815" max="11815" width="6" style="61" customWidth="1"/>
    <col min="11816" max="11816" width="4.42578125" style="61" customWidth="1"/>
    <col min="11817" max="11817" width="3.42578125" style="61" customWidth="1"/>
    <col min="11818" max="12035" width="6.85546875" style="61" customWidth="1"/>
    <col min="12036" max="12036" width="1.5703125" style="61" customWidth="1"/>
    <col min="12037" max="12037" width="1.7109375" style="61" customWidth="1"/>
    <col min="12038" max="12038" width="1.140625" style="61" customWidth="1"/>
    <col min="12039" max="12039" width="2.5703125" style="61" customWidth="1"/>
    <col min="12040" max="12040" width="3.140625" style="61" customWidth="1"/>
    <col min="12041" max="12041" width="1.85546875" style="61" customWidth="1"/>
    <col min="12042" max="12042" width="6" style="61" customWidth="1"/>
    <col min="12043" max="12043" width="1.5703125" style="61" customWidth="1"/>
    <col min="12044" max="12044" width="4.5703125" style="61" customWidth="1"/>
    <col min="12045" max="12045" width="1" style="61" customWidth="1"/>
    <col min="12046" max="12046" width="1.85546875" style="61" customWidth="1"/>
    <col min="12047" max="12047" width="1.140625" style="61" customWidth="1"/>
    <col min="12048" max="12048" width="2.140625" style="61" customWidth="1"/>
    <col min="12049" max="12049" width="3.7109375" style="61" customWidth="1"/>
    <col min="12050" max="12050" width="6.140625" style="61" customWidth="1"/>
    <col min="12051" max="12051" width="2.140625" style="61" customWidth="1"/>
    <col min="12052" max="12052" width="3.5703125" style="61" customWidth="1"/>
    <col min="12053" max="12053" width="1.5703125" style="61" customWidth="1"/>
    <col min="12054" max="12054" width="1.7109375" style="61" customWidth="1"/>
    <col min="12055" max="12055" width="3" style="61" customWidth="1"/>
    <col min="12056" max="12056" width="2.85546875" style="61" customWidth="1"/>
    <col min="12057" max="12058" width="2.28515625" style="61" customWidth="1"/>
    <col min="12059" max="12059" width="1.42578125" style="61" customWidth="1"/>
    <col min="12060" max="12060" width="1.140625" style="61" customWidth="1"/>
    <col min="12061" max="12061" width="2.140625" style="61" customWidth="1"/>
    <col min="12062" max="12062" width="4.42578125" style="61" customWidth="1"/>
    <col min="12063" max="12063" width="1.140625" style="61" customWidth="1"/>
    <col min="12064" max="12064" width="3.7109375" style="61" customWidth="1"/>
    <col min="12065" max="12065" width="1.7109375" style="61" customWidth="1"/>
    <col min="12066" max="12066" width="2.85546875" style="61" customWidth="1"/>
    <col min="12067" max="12067" width="1.5703125" style="61" customWidth="1"/>
    <col min="12068" max="12068" width="5.28515625" style="61" customWidth="1"/>
    <col min="12069" max="12069" width="1.7109375" style="61" customWidth="1"/>
    <col min="12070" max="12070" width="3.85546875" style="61" customWidth="1"/>
    <col min="12071" max="12071" width="6" style="61" customWidth="1"/>
    <col min="12072" max="12072" width="4.42578125" style="61" customWidth="1"/>
    <col min="12073" max="12073" width="3.42578125" style="61" customWidth="1"/>
    <col min="12074" max="12291" width="6.85546875" style="61" customWidth="1"/>
    <col min="12292" max="12292" width="1.5703125" style="61" customWidth="1"/>
    <col min="12293" max="12293" width="1.7109375" style="61" customWidth="1"/>
    <col min="12294" max="12294" width="1.140625" style="61" customWidth="1"/>
    <col min="12295" max="12295" width="2.5703125" style="61" customWidth="1"/>
    <col min="12296" max="12296" width="3.140625" style="61" customWidth="1"/>
    <col min="12297" max="12297" width="1.85546875" style="61" customWidth="1"/>
    <col min="12298" max="12298" width="6" style="61" customWidth="1"/>
    <col min="12299" max="12299" width="1.5703125" style="61" customWidth="1"/>
    <col min="12300" max="12300" width="4.5703125" style="61" customWidth="1"/>
    <col min="12301" max="12301" width="1" style="61" customWidth="1"/>
    <col min="12302" max="12302" width="1.85546875" style="61" customWidth="1"/>
    <col min="12303" max="12303" width="1.140625" style="61" customWidth="1"/>
    <col min="12304" max="12304" width="2.140625" style="61" customWidth="1"/>
    <col min="12305" max="12305" width="3.7109375" style="61" customWidth="1"/>
    <col min="12306" max="12306" width="6.140625" style="61" customWidth="1"/>
    <col min="12307" max="12307" width="2.140625" style="61" customWidth="1"/>
    <col min="12308" max="12308" width="3.5703125" style="61" customWidth="1"/>
    <col min="12309" max="12309" width="1.5703125" style="61" customWidth="1"/>
    <col min="12310" max="12310" width="1.7109375" style="61" customWidth="1"/>
    <col min="12311" max="12311" width="3" style="61" customWidth="1"/>
    <col min="12312" max="12312" width="2.85546875" style="61" customWidth="1"/>
    <col min="12313" max="12314" width="2.28515625" style="61" customWidth="1"/>
    <col min="12315" max="12315" width="1.42578125" style="61" customWidth="1"/>
    <col min="12316" max="12316" width="1.140625" style="61" customWidth="1"/>
    <col min="12317" max="12317" width="2.140625" style="61" customWidth="1"/>
    <col min="12318" max="12318" width="4.42578125" style="61" customWidth="1"/>
    <col min="12319" max="12319" width="1.140625" style="61" customWidth="1"/>
    <col min="12320" max="12320" width="3.7109375" style="61" customWidth="1"/>
    <col min="12321" max="12321" width="1.7109375" style="61" customWidth="1"/>
    <col min="12322" max="12322" width="2.85546875" style="61" customWidth="1"/>
    <col min="12323" max="12323" width="1.5703125" style="61" customWidth="1"/>
    <col min="12324" max="12324" width="5.28515625" style="61" customWidth="1"/>
    <col min="12325" max="12325" width="1.7109375" style="61" customWidth="1"/>
    <col min="12326" max="12326" width="3.85546875" style="61" customWidth="1"/>
    <col min="12327" max="12327" width="6" style="61" customWidth="1"/>
    <col min="12328" max="12328" width="4.42578125" style="61" customWidth="1"/>
    <col min="12329" max="12329" width="3.42578125" style="61" customWidth="1"/>
    <col min="12330" max="12547" width="6.85546875" style="61" customWidth="1"/>
    <col min="12548" max="12548" width="1.5703125" style="61" customWidth="1"/>
    <col min="12549" max="12549" width="1.7109375" style="61" customWidth="1"/>
    <col min="12550" max="12550" width="1.140625" style="61" customWidth="1"/>
    <col min="12551" max="12551" width="2.5703125" style="61" customWidth="1"/>
    <col min="12552" max="12552" width="3.140625" style="61" customWidth="1"/>
    <col min="12553" max="12553" width="1.85546875" style="61" customWidth="1"/>
    <col min="12554" max="12554" width="6" style="61" customWidth="1"/>
    <col min="12555" max="12555" width="1.5703125" style="61" customWidth="1"/>
    <col min="12556" max="12556" width="4.5703125" style="61" customWidth="1"/>
    <col min="12557" max="12557" width="1" style="61" customWidth="1"/>
    <col min="12558" max="12558" width="1.85546875" style="61" customWidth="1"/>
    <col min="12559" max="12559" width="1.140625" style="61" customWidth="1"/>
    <col min="12560" max="12560" width="2.140625" style="61" customWidth="1"/>
    <col min="12561" max="12561" width="3.7109375" style="61" customWidth="1"/>
    <col min="12562" max="12562" width="6.140625" style="61" customWidth="1"/>
    <col min="12563" max="12563" width="2.140625" style="61" customWidth="1"/>
    <col min="12564" max="12564" width="3.5703125" style="61" customWidth="1"/>
    <col min="12565" max="12565" width="1.5703125" style="61" customWidth="1"/>
    <col min="12566" max="12566" width="1.7109375" style="61" customWidth="1"/>
    <col min="12567" max="12567" width="3" style="61" customWidth="1"/>
    <col min="12568" max="12568" width="2.85546875" style="61" customWidth="1"/>
    <col min="12569" max="12570" width="2.28515625" style="61" customWidth="1"/>
    <col min="12571" max="12571" width="1.42578125" style="61" customWidth="1"/>
    <col min="12572" max="12572" width="1.140625" style="61" customWidth="1"/>
    <col min="12573" max="12573" width="2.140625" style="61" customWidth="1"/>
    <col min="12574" max="12574" width="4.42578125" style="61" customWidth="1"/>
    <col min="12575" max="12575" width="1.140625" style="61" customWidth="1"/>
    <col min="12576" max="12576" width="3.7109375" style="61" customWidth="1"/>
    <col min="12577" max="12577" width="1.7109375" style="61" customWidth="1"/>
    <col min="12578" max="12578" width="2.85546875" style="61" customWidth="1"/>
    <col min="12579" max="12579" width="1.5703125" style="61" customWidth="1"/>
    <col min="12580" max="12580" width="5.28515625" style="61" customWidth="1"/>
    <col min="12581" max="12581" width="1.7109375" style="61" customWidth="1"/>
    <col min="12582" max="12582" width="3.85546875" style="61" customWidth="1"/>
    <col min="12583" max="12583" width="6" style="61" customWidth="1"/>
    <col min="12584" max="12584" width="4.42578125" style="61" customWidth="1"/>
    <col min="12585" max="12585" width="3.42578125" style="61" customWidth="1"/>
    <col min="12586" max="12803" width="6.85546875" style="61" customWidth="1"/>
    <col min="12804" max="12804" width="1.5703125" style="61" customWidth="1"/>
    <col min="12805" max="12805" width="1.7109375" style="61" customWidth="1"/>
    <col min="12806" max="12806" width="1.140625" style="61" customWidth="1"/>
    <col min="12807" max="12807" width="2.5703125" style="61" customWidth="1"/>
    <col min="12808" max="12808" width="3.140625" style="61" customWidth="1"/>
    <col min="12809" max="12809" width="1.85546875" style="61" customWidth="1"/>
    <col min="12810" max="12810" width="6" style="61" customWidth="1"/>
    <col min="12811" max="12811" width="1.5703125" style="61" customWidth="1"/>
    <col min="12812" max="12812" width="4.5703125" style="61" customWidth="1"/>
    <col min="12813" max="12813" width="1" style="61" customWidth="1"/>
    <col min="12814" max="12814" width="1.85546875" style="61" customWidth="1"/>
    <col min="12815" max="12815" width="1.140625" style="61" customWidth="1"/>
    <col min="12816" max="12816" width="2.140625" style="61" customWidth="1"/>
    <col min="12817" max="12817" width="3.7109375" style="61" customWidth="1"/>
    <col min="12818" max="12818" width="6.140625" style="61" customWidth="1"/>
    <col min="12819" max="12819" width="2.140625" style="61" customWidth="1"/>
    <col min="12820" max="12820" width="3.5703125" style="61" customWidth="1"/>
    <col min="12821" max="12821" width="1.5703125" style="61" customWidth="1"/>
    <col min="12822" max="12822" width="1.7109375" style="61" customWidth="1"/>
    <col min="12823" max="12823" width="3" style="61" customWidth="1"/>
    <col min="12824" max="12824" width="2.85546875" style="61" customWidth="1"/>
    <col min="12825" max="12826" width="2.28515625" style="61" customWidth="1"/>
    <col min="12827" max="12827" width="1.42578125" style="61" customWidth="1"/>
    <col min="12828" max="12828" width="1.140625" style="61" customWidth="1"/>
    <col min="12829" max="12829" width="2.140625" style="61" customWidth="1"/>
    <col min="12830" max="12830" width="4.42578125" style="61" customWidth="1"/>
    <col min="12831" max="12831" width="1.140625" style="61" customWidth="1"/>
    <col min="12832" max="12832" width="3.7109375" style="61" customWidth="1"/>
    <col min="12833" max="12833" width="1.7109375" style="61" customWidth="1"/>
    <col min="12834" max="12834" width="2.85546875" style="61" customWidth="1"/>
    <col min="12835" max="12835" width="1.5703125" style="61" customWidth="1"/>
    <col min="12836" max="12836" width="5.28515625" style="61" customWidth="1"/>
    <col min="12837" max="12837" width="1.7109375" style="61" customWidth="1"/>
    <col min="12838" max="12838" width="3.85546875" style="61" customWidth="1"/>
    <col min="12839" max="12839" width="6" style="61" customWidth="1"/>
    <col min="12840" max="12840" width="4.42578125" style="61" customWidth="1"/>
    <col min="12841" max="12841" width="3.42578125" style="61" customWidth="1"/>
    <col min="12842" max="13059" width="6.85546875" style="61" customWidth="1"/>
    <col min="13060" max="13060" width="1.5703125" style="61" customWidth="1"/>
    <col min="13061" max="13061" width="1.7109375" style="61" customWidth="1"/>
    <col min="13062" max="13062" width="1.140625" style="61" customWidth="1"/>
    <col min="13063" max="13063" width="2.5703125" style="61" customWidth="1"/>
    <col min="13064" max="13064" width="3.140625" style="61" customWidth="1"/>
    <col min="13065" max="13065" width="1.85546875" style="61" customWidth="1"/>
    <col min="13066" max="13066" width="6" style="61" customWidth="1"/>
    <col min="13067" max="13067" width="1.5703125" style="61" customWidth="1"/>
    <col min="13068" max="13068" width="4.5703125" style="61" customWidth="1"/>
    <col min="13069" max="13069" width="1" style="61" customWidth="1"/>
    <col min="13070" max="13070" width="1.85546875" style="61" customWidth="1"/>
    <col min="13071" max="13071" width="1.140625" style="61" customWidth="1"/>
    <col min="13072" max="13072" width="2.140625" style="61" customWidth="1"/>
    <col min="13073" max="13073" width="3.7109375" style="61" customWidth="1"/>
    <col min="13074" max="13074" width="6.140625" style="61" customWidth="1"/>
    <col min="13075" max="13075" width="2.140625" style="61" customWidth="1"/>
    <col min="13076" max="13076" width="3.5703125" style="61" customWidth="1"/>
    <col min="13077" max="13077" width="1.5703125" style="61" customWidth="1"/>
    <col min="13078" max="13078" width="1.7109375" style="61" customWidth="1"/>
    <col min="13079" max="13079" width="3" style="61" customWidth="1"/>
    <col min="13080" max="13080" width="2.85546875" style="61" customWidth="1"/>
    <col min="13081" max="13082" width="2.28515625" style="61" customWidth="1"/>
    <col min="13083" max="13083" width="1.42578125" style="61" customWidth="1"/>
    <col min="13084" max="13084" width="1.140625" style="61" customWidth="1"/>
    <col min="13085" max="13085" width="2.140625" style="61" customWidth="1"/>
    <col min="13086" max="13086" width="4.42578125" style="61" customWidth="1"/>
    <col min="13087" max="13087" width="1.140625" style="61" customWidth="1"/>
    <col min="13088" max="13088" width="3.7109375" style="61" customWidth="1"/>
    <col min="13089" max="13089" width="1.7109375" style="61" customWidth="1"/>
    <col min="13090" max="13090" width="2.85546875" style="61" customWidth="1"/>
    <col min="13091" max="13091" width="1.5703125" style="61" customWidth="1"/>
    <col min="13092" max="13092" width="5.28515625" style="61" customWidth="1"/>
    <col min="13093" max="13093" width="1.7109375" style="61" customWidth="1"/>
    <col min="13094" max="13094" width="3.85546875" style="61" customWidth="1"/>
    <col min="13095" max="13095" width="6" style="61" customWidth="1"/>
    <col min="13096" max="13096" width="4.42578125" style="61" customWidth="1"/>
    <col min="13097" max="13097" width="3.42578125" style="61" customWidth="1"/>
    <col min="13098" max="13315" width="6.85546875" style="61" customWidth="1"/>
    <col min="13316" max="13316" width="1.5703125" style="61" customWidth="1"/>
    <col min="13317" max="13317" width="1.7109375" style="61" customWidth="1"/>
    <col min="13318" max="13318" width="1.140625" style="61" customWidth="1"/>
    <col min="13319" max="13319" width="2.5703125" style="61" customWidth="1"/>
    <col min="13320" max="13320" width="3.140625" style="61" customWidth="1"/>
    <col min="13321" max="13321" width="1.85546875" style="61" customWidth="1"/>
    <col min="13322" max="13322" width="6" style="61" customWidth="1"/>
    <col min="13323" max="13323" width="1.5703125" style="61" customWidth="1"/>
    <col min="13324" max="13324" width="4.5703125" style="61" customWidth="1"/>
    <col min="13325" max="13325" width="1" style="61" customWidth="1"/>
    <col min="13326" max="13326" width="1.85546875" style="61" customWidth="1"/>
    <col min="13327" max="13327" width="1.140625" style="61" customWidth="1"/>
    <col min="13328" max="13328" width="2.140625" style="61" customWidth="1"/>
    <col min="13329" max="13329" width="3.7109375" style="61" customWidth="1"/>
    <col min="13330" max="13330" width="6.140625" style="61" customWidth="1"/>
    <col min="13331" max="13331" width="2.140625" style="61" customWidth="1"/>
    <col min="13332" max="13332" width="3.5703125" style="61" customWidth="1"/>
    <col min="13333" max="13333" width="1.5703125" style="61" customWidth="1"/>
    <col min="13334" max="13334" width="1.7109375" style="61" customWidth="1"/>
    <col min="13335" max="13335" width="3" style="61" customWidth="1"/>
    <col min="13336" max="13336" width="2.85546875" style="61" customWidth="1"/>
    <col min="13337" max="13338" width="2.28515625" style="61" customWidth="1"/>
    <col min="13339" max="13339" width="1.42578125" style="61" customWidth="1"/>
    <col min="13340" max="13340" width="1.140625" style="61" customWidth="1"/>
    <col min="13341" max="13341" width="2.140625" style="61" customWidth="1"/>
    <col min="13342" max="13342" width="4.42578125" style="61" customWidth="1"/>
    <col min="13343" max="13343" width="1.140625" style="61" customWidth="1"/>
    <col min="13344" max="13344" width="3.7109375" style="61" customWidth="1"/>
    <col min="13345" max="13345" width="1.7109375" style="61" customWidth="1"/>
    <col min="13346" max="13346" width="2.85546875" style="61" customWidth="1"/>
    <col min="13347" max="13347" width="1.5703125" style="61" customWidth="1"/>
    <col min="13348" max="13348" width="5.28515625" style="61" customWidth="1"/>
    <col min="13349" max="13349" width="1.7109375" style="61" customWidth="1"/>
    <col min="13350" max="13350" width="3.85546875" style="61" customWidth="1"/>
    <col min="13351" max="13351" width="6" style="61" customWidth="1"/>
    <col min="13352" max="13352" width="4.42578125" style="61" customWidth="1"/>
    <col min="13353" max="13353" width="3.42578125" style="61" customWidth="1"/>
    <col min="13354" max="13571" width="6.85546875" style="61" customWidth="1"/>
    <col min="13572" max="13572" width="1.5703125" style="61" customWidth="1"/>
    <col min="13573" max="13573" width="1.7109375" style="61" customWidth="1"/>
    <col min="13574" max="13574" width="1.140625" style="61" customWidth="1"/>
    <col min="13575" max="13575" width="2.5703125" style="61" customWidth="1"/>
    <col min="13576" max="13576" width="3.140625" style="61" customWidth="1"/>
    <col min="13577" max="13577" width="1.85546875" style="61" customWidth="1"/>
    <col min="13578" max="13578" width="6" style="61" customWidth="1"/>
    <col min="13579" max="13579" width="1.5703125" style="61" customWidth="1"/>
    <col min="13580" max="13580" width="4.5703125" style="61" customWidth="1"/>
    <col min="13581" max="13581" width="1" style="61" customWidth="1"/>
    <col min="13582" max="13582" width="1.85546875" style="61" customWidth="1"/>
    <col min="13583" max="13583" width="1.140625" style="61" customWidth="1"/>
    <col min="13584" max="13584" width="2.140625" style="61" customWidth="1"/>
    <col min="13585" max="13585" width="3.7109375" style="61" customWidth="1"/>
    <col min="13586" max="13586" width="6.140625" style="61" customWidth="1"/>
    <col min="13587" max="13587" width="2.140625" style="61" customWidth="1"/>
    <col min="13588" max="13588" width="3.5703125" style="61" customWidth="1"/>
    <col min="13589" max="13589" width="1.5703125" style="61" customWidth="1"/>
    <col min="13590" max="13590" width="1.7109375" style="61" customWidth="1"/>
    <col min="13591" max="13591" width="3" style="61" customWidth="1"/>
    <col min="13592" max="13592" width="2.85546875" style="61" customWidth="1"/>
    <col min="13593" max="13594" width="2.28515625" style="61" customWidth="1"/>
    <col min="13595" max="13595" width="1.42578125" style="61" customWidth="1"/>
    <col min="13596" max="13596" width="1.140625" style="61" customWidth="1"/>
    <col min="13597" max="13597" width="2.140625" style="61" customWidth="1"/>
    <col min="13598" max="13598" width="4.42578125" style="61" customWidth="1"/>
    <col min="13599" max="13599" width="1.140625" style="61" customWidth="1"/>
    <col min="13600" max="13600" width="3.7109375" style="61" customWidth="1"/>
    <col min="13601" max="13601" width="1.7109375" style="61" customWidth="1"/>
    <col min="13602" max="13602" width="2.85546875" style="61" customWidth="1"/>
    <col min="13603" max="13603" width="1.5703125" style="61" customWidth="1"/>
    <col min="13604" max="13604" width="5.28515625" style="61" customWidth="1"/>
    <col min="13605" max="13605" width="1.7109375" style="61" customWidth="1"/>
    <col min="13606" max="13606" width="3.85546875" style="61" customWidth="1"/>
    <col min="13607" max="13607" width="6" style="61" customWidth="1"/>
    <col min="13608" max="13608" width="4.42578125" style="61" customWidth="1"/>
    <col min="13609" max="13609" width="3.42578125" style="61" customWidth="1"/>
    <col min="13610" max="13827" width="6.85546875" style="61" customWidth="1"/>
    <col min="13828" max="13828" width="1.5703125" style="61" customWidth="1"/>
    <col min="13829" max="13829" width="1.7109375" style="61" customWidth="1"/>
    <col min="13830" max="13830" width="1.140625" style="61" customWidth="1"/>
    <col min="13831" max="13831" width="2.5703125" style="61" customWidth="1"/>
    <col min="13832" max="13832" width="3.140625" style="61" customWidth="1"/>
    <col min="13833" max="13833" width="1.85546875" style="61" customWidth="1"/>
    <col min="13834" max="13834" width="6" style="61" customWidth="1"/>
    <col min="13835" max="13835" width="1.5703125" style="61" customWidth="1"/>
    <col min="13836" max="13836" width="4.5703125" style="61" customWidth="1"/>
    <col min="13837" max="13837" width="1" style="61" customWidth="1"/>
    <col min="13838" max="13838" width="1.85546875" style="61" customWidth="1"/>
    <col min="13839" max="13839" width="1.140625" style="61" customWidth="1"/>
    <col min="13840" max="13840" width="2.140625" style="61" customWidth="1"/>
    <col min="13841" max="13841" width="3.7109375" style="61" customWidth="1"/>
    <col min="13842" max="13842" width="6.140625" style="61" customWidth="1"/>
    <col min="13843" max="13843" width="2.140625" style="61" customWidth="1"/>
    <col min="13844" max="13844" width="3.5703125" style="61" customWidth="1"/>
    <col min="13845" max="13845" width="1.5703125" style="61" customWidth="1"/>
    <col min="13846" max="13846" width="1.7109375" style="61" customWidth="1"/>
    <col min="13847" max="13847" width="3" style="61" customWidth="1"/>
    <col min="13848" max="13848" width="2.85546875" style="61" customWidth="1"/>
    <col min="13849" max="13850" width="2.28515625" style="61" customWidth="1"/>
    <col min="13851" max="13851" width="1.42578125" style="61" customWidth="1"/>
    <col min="13852" max="13852" width="1.140625" style="61" customWidth="1"/>
    <col min="13853" max="13853" width="2.140625" style="61" customWidth="1"/>
    <col min="13854" max="13854" width="4.42578125" style="61" customWidth="1"/>
    <col min="13855" max="13855" width="1.140625" style="61" customWidth="1"/>
    <col min="13856" max="13856" width="3.7109375" style="61" customWidth="1"/>
    <col min="13857" max="13857" width="1.7109375" style="61" customWidth="1"/>
    <col min="13858" max="13858" width="2.85546875" style="61" customWidth="1"/>
    <col min="13859" max="13859" width="1.5703125" style="61" customWidth="1"/>
    <col min="13860" max="13860" width="5.28515625" style="61" customWidth="1"/>
    <col min="13861" max="13861" width="1.7109375" style="61" customWidth="1"/>
    <col min="13862" max="13862" width="3.85546875" style="61" customWidth="1"/>
    <col min="13863" max="13863" width="6" style="61" customWidth="1"/>
    <col min="13864" max="13864" width="4.42578125" style="61" customWidth="1"/>
    <col min="13865" max="13865" width="3.42578125" style="61" customWidth="1"/>
    <col min="13866" max="14083" width="6.85546875" style="61" customWidth="1"/>
    <col min="14084" max="14084" width="1.5703125" style="61" customWidth="1"/>
    <col min="14085" max="14085" width="1.7109375" style="61" customWidth="1"/>
    <col min="14086" max="14086" width="1.140625" style="61" customWidth="1"/>
    <col min="14087" max="14087" width="2.5703125" style="61" customWidth="1"/>
    <col min="14088" max="14088" width="3.140625" style="61" customWidth="1"/>
    <col min="14089" max="14089" width="1.85546875" style="61" customWidth="1"/>
    <col min="14090" max="14090" width="6" style="61" customWidth="1"/>
    <col min="14091" max="14091" width="1.5703125" style="61" customWidth="1"/>
    <col min="14092" max="14092" width="4.5703125" style="61" customWidth="1"/>
    <col min="14093" max="14093" width="1" style="61" customWidth="1"/>
    <col min="14094" max="14094" width="1.85546875" style="61" customWidth="1"/>
    <col min="14095" max="14095" width="1.140625" style="61" customWidth="1"/>
    <col min="14096" max="14096" width="2.140625" style="61" customWidth="1"/>
    <col min="14097" max="14097" width="3.7109375" style="61" customWidth="1"/>
    <col min="14098" max="14098" width="6.140625" style="61" customWidth="1"/>
    <col min="14099" max="14099" width="2.140625" style="61" customWidth="1"/>
    <col min="14100" max="14100" width="3.5703125" style="61" customWidth="1"/>
    <col min="14101" max="14101" width="1.5703125" style="61" customWidth="1"/>
    <col min="14102" max="14102" width="1.7109375" style="61" customWidth="1"/>
    <col min="14103" max="14103" width="3" style="61" customWidth="1"/>
    <col min="14104" max="14104" width="2.85546875" style="61" customWidth="1"/>
    <col min="14105" max="14106" width="2.28515625" style="61" customWidth="1"/>
    <col min="14107" max="14107" width="1.42578125" style="61" customWidth="1"/>
    <col min="14108" max="14108" width="1.140625" style="61" customWidth="1"/>
    <col min="14109" max="14109" width="2.140625" style="61" customWidth="1"/>
    <col min="14110" max="14110" width="4.42578125" style="61" customWidth="1"/>
    <col min="14111" max="14111" width="1.140625" style="61" customWidth="1"/>
    <col min="14112" max="14112" width="3.7109375" style="61" customWidth="1"/>
    <col min="14113" max="14113" width="1.7109375" style="61" customWidth="1"/>
    <col min="14114" max="14114" width="2.85546875" style="61" customWidth="1"/>
    <col min="14115" max="14115" width="1.5703125" style="61" customWidth="1"/>
    <col min="14116" max="14116" width="5.28515625" style="61" customWidth="1"/>
    <col min="14117" max="14117" width="1.7109375" style="61" customWidth="1"/>
    <col min="14118" max="14118" width="3.85546875" style="61" customWidth="1"/>
    <col min="14119" max="14119" width="6" style="61" customWidth="1"/>
    <col min="14120" max="14120" width="4.42578125" style="61" customWidth="1"/>
    <col min="14121" max="14121" width="3.42578125" style="61" customWidth="1"/>
    <col min="14122" max="14339" width="6.85546875" style="61" customWidth="1"/>
    <col min="14340" max="14340" width="1.5703125" style="61" customWidth="1"/>
    <col min="14341" max="14341" width="1.7109375" style="61" customWidth="1"/>
    <col min="14342" max="14342" width="1.140625" style="61" customWidth="1"/>
    <col min="14343" max="14343" width="2.5703125" style="61" customWidth="1"/>
    <col min="14344" max="14344" width="3.140625" style="61" customWidth="1"/>
    <col min="14345" max="14345" width="1.85546875" style="61" customWidth="1"/>
    <col min="14346" max="14346" width="6" style="61" customWidth="1"/>
    <col min="14347" max="14347" width="1.5703125" style="61" customWidth="1"/>
    <col min="14348" max="14348" width="4.5703125" style="61" customWidth="1"/>
    <col min="14349" max="14349" width="1" style="61" customWidth="1"/>
    <col min="14350" max="14350" width="1.85546875" style="61" customWidth="1"/>
    <col min="14351" max="14351" width="1.140625" style="61" customWidth="1"/>
    <col min="14352" max="14352" width="2.140625" style="61" customWidth="1"/>
    <col min="14353" max="14353" width="3.7109375" style="61" customWidth="1"/>
    <col min="14354" max="14354" width="6.140625" style="61" customWidth="1"/>
    <col min="14355" max="14355" width="2.140625" style="61" customWidth="1"/>
    <col min="14356" max="14356" width="3.5703125" style="61" customWidth="1"/>
    <col min="14357" max="14357" width="1.5703125" style="61" customWidth="1"/>
    <col min="14358" max="14358" width="1.7109375" style="61" customWidth="1"/>
    <col min="14359" max="14359" width="3" style="61" customWidth="1"/>
    <col min="14360" max="14360" width="2.85546875" style="61" customWidth="1"/>
    <col min="14361" max="14362" width="2.28515625" style="61" customWidth="1"/>
    <col min="14363" max="14363" width="1.42578125" style="61" customWidth="1"/>
    <col min="14364" max="14364" width="1.140625" style="61" customWidth="1"/>
    <col min="14365" max="14365" width="2.140625" style="61" customWidth="1"/>
    <col min="14366" max="14366" width="4.42578125" style="61" customWidth="1"/>
    <col min="14367" max="14367" width="1.140625" style="61" customWidth="1"/>
    <col min="14368" max="14368" width="3.7109375" style="61" customWidth="1"/>
    <col min="14369" max="14369" width="1.7109375" style="61" customWidth="1"/>
    <col min="14370" max="14370" width="2.85546875" style="61" customWidth="1"/>
    <col min="14371" max="14371" width="1.5703125" style="61" customWidth="1"/>
    <col min="14372" max="14372" width="5.28515625" style="61" customWidth="1"/>
    <col min="14373" max="14373" width="1.7109375" style="61" customWidth="1"/>
    <col min="14374" max="14374" width="3.85546875" style="61" customWidth="1"/>
    <col min="14375" max="14375" width="6" style="61" customWidth="1"/>
    <col min="14376" max="14376" width="4.42578125" style="61" customWidth="1"/>
    <col min="14377" max="14377" width="3.42578125" style="61" customWidth="1"/>
    <col min="14378" max="14595" width="6.85546875" style="61" customWidth="1"/>
    <col min="14596" max="14596" width="1.5703125" style="61" customWidth="1"/>
    <col min="14597" max="14597" width="1.7109375" style="61" customWidth="1"/>
    <col min="14598" max="14598" width="1.140625" style="61" customWidth="1"/>
    <col min="14599" max="14599" width="2.5703125" style="61" customWidth="1"/>
    <col min="14600" max="14600" width="3.140625" style="61" customWidth="1"/>
    <col min="14601" max="14601" width="1.85546875" style="61" customWidth="1"/>
    <col min="14602" max="14602" width="6" style="61" customWidth="1"/>
    <col min="14603" max="14603" width="1.5703125" style="61" customWidth="1"/>
    <col min="14604" max="14604" width="4.5703125" style="61" customWidth="1"/>
    <col min="14605" max="14605" width="1" style="61" customWidth="1"/>
    <col min="14606" max="14606" width="1.85546875" style="61" customWidth="1"/>
    <col min="14607" max="14607" width="1.140625" style="61" customWidth="1"/>
    <col min="14608" max="14608" width="2.140625" style="61" customWidth="1"/>
    <col min="14609" max="14609" width="3.7109375" style="61" customWidth="1"/>
    <col min="14610" max="14610" width="6.140625" style="61" customWidth="1"/>
    <col min="14611" max="14611" width="2.140625" style="61" customWidth="1"/>
    <col min="14612" max="14612" width="3.5703125" style="61" customWidth="1"/>
    <col min="14613" max="14613" width="1.5703125" style="61" customWidth="1"/>
    <col min="14614" max="14614" width="1.7109375" style="61" customWidth="1"/>
    <col min="14615" max="14615" width="3" style="61" customWidth="1"/>
    <col min="14616" max="14616" width="2.85546875" style="61" customWidth="1"/>
    <col min="14617" max="14618" width="2.28515625" style="61" customWidth="1"/>
    <col min="14619" max="14619" width="1.42578125" style="61" customWidth="1"/>
    <col min="14620" max="14620" width="1.140625" style="61" customWidth="1"/>
    <col min="14621" max="14621" width="2.140625" style="61" customWidth="1"/>
    <col min="14622" max="14622" width="4.42578125" style="61" customWidth="1"/>
    <col min="14623" max="14623" width="1.140625" style="61" customWidth="1"/>
    <col min="14624" max="14624" width="3.7109375" style="61" customWidth="1"/>
    <col min="14625" max="14625" width="1.7109375" style="61" customWidth="1"/>
    <col min="14626" max="14626" width="2.85546875" style="61" customWidth="1"/>
    <col min="14627" max="14627" width="1.5703125" style="61" customWidth="1"/>
    <col min="14628" max="14628" width="5.28515625" style="61" customWidth="1"/>
    <col min="14629" max="14629" width="1.7109375" style="61" customWidth="1"/>
    <col min="14630" max="14630" width="3.85546875" style="61" customWidth="1"/>
    <col min="14631" max="14631" width="6" style="61" customWidth="1"/>
    <col min="14632" max="14632" width="4.42578125" style="61" customWidth="1"/>
    <col min="14633" max="14633" width="3.42578125" style="61" customWidth="1"/>
    <col min="14634" max="14851" width="6.85546875" style="61" customWidth="1"/>
    <col min="14852" max="14852" width="1.5703125" style="61" customWidth="1"/>
    <col min="14853" max="14853" width="1.7109375" style="61" customWidth="1"/>
    <col min="14854" max="14854" width="1.140625" style="61" customWidth="1"/>
    <col min="14855" max="14855" width="2.5703125" style="61" customWidth="1"/>
    <col min="14856" max="14856" width="3.140625" style="61" customWidth="1"/>
    <col min="14857" max="14857" width="1.85546875" style="61" customWidth="1"/>
    <col min="14858" max="14858" width="6" style="61" customWidth="1"/>
    <col min="14859" max="14859" width="1.5703125" style="61" customWidth="1"/>
    <col min="14860" max="14860" width="4.5703125" style="61" customWidth="1"/>
    <col min="14861" max="14861" width="1" style="61" customWidth="1"/>
    <col min="14862" max="14862" width="1.85546875" style="61" customWidth="1"/>
    <col min="14863" max="14863" width="1.140625" style="61" customWidth="1"/>
    <col min="14864" max="14864" width="2.140625" style="61" customWidth="1"/>
    <col min="14865" max="14865" width="3.7109375" style="61" customWidth="1"/>
    <col min="14866" max="14866" width="6.140625" style="61" customWidth="1"/>
    <col min="14867" max="14867" width="2.140625" style="61" customWidth="1"/>
    <col min="14868" max="14868" width="3.5703125" style="61" customWidth="1"/>
    <col min="14869" max="14869" width="1.5703125" style="61" customWidth="1"/>
    <col min="14870" max="14870" width="1.7109375" style="61" customWidth="1"/>
    <col min="14871" max="14871" width="3" style="61" customWidth="1"/>
    <col min="14872" max="14872" width="2.85546875" style="61" customWidth="1"/>
    <col min="14873" max="14874" width="2.28515625" style="61" customWidth="1"/>
    <col min="14875" max="14875" width="1.42578125" style="61" customWidth="1"/>
    <col min="14876" max="14876" width="1.140625" style="61" customWidth="1"/>
    <col min="14877" max="14877" width="2.140625" style="61" customWidth="1"/>
    <col min="14878" max="14878" width="4.42578125" style="61" customWidth="1"/>
    <col min="14879" max="14879" width="1.140625" style="61" customWidth="1"/>
    <col min="14880" max="14880" width="3.7109375" style="61" customWidth="1"/>
    <col min="14881" max="14881" width="1.7109375" style="61" customWidth="1"/>
    <col min="14882" max="14882" width="2.85546875" style="61" customWidth="1"/>
    <col min="14883" max="14883" width="1.5703125" style="61" customWidth="1"/>
    <col min="14884" max="14884" width="5.28515625" style="61" customWidth="1"/>
    <col min="14885" max="14885" width="1.7109375" style="61" customWidth="1"/>
    <col min="14886" max="14886" width="3.85546875" style="61" customWidth="1"/>
    <col min="14887" max="14887" width="6" style="61" customWidth="1"/>
    <col min="14888" max="14888" width="4.42578125" style="61" customWidth="1"/>
    <col min="14889" max="14889" width="3.42578125" style="61" customWidth="1"/>
    <col min="14890" max="15107" width="6.85546875" style="61" customWidth="1"/>
    <col min="15108" max="15108" width="1.5703125" style="61" customWidth="1"/>
    <col min="15109" max="15109" width="1.7109375" style="61" customWidth="1"/>
    <col min="15110" max="15110" width="1.140625" style="61" customWidth="1"/>
    <col min="15111" max="15111" width="2.5703125" style="61" customWidth="1"/>
    <col min="15112" max="15112" width="3.140625" style="61" customWidth="1"/>
    <col min="15113" max="15113" width="1.85546875" style="61" customWidth="1"/>
    <col min="15114" max="15114" width="6" style="61" customWidth="1"/>
    <col min="15115" max="15115" width="1.5703125" style="61" customWidth="1"/>
    <col min="15116" max="15116" width="4.5703125" style="61" customWidth="1"/>
    <col min="15117" max="15117" width="1" style="61" customWidth="1"/>
    <col min="15118" max="15118" width="1.85546875" style="61" customWidth="1"/>
    <col min="15119" max="15119" width="1.140625" style="61" customWidth="1"/>
    <col min="15120" max="15120" width="2.140625" style="61" customWidth="1"/>
    <col min="15121" max="15121" width="3.7109375" style="61" customWidth="1"/>
    <col min="15122" max="15122" width="6.140625" style="61" customWidth="1"/>
    <col min="15123" max="15123" width="2.140625" style="61" customWidth="1"/>
    <col min="15124" max="15124" width="3.5703125" style="61" customWidth="1"/>
    <col min="15125" max="15125" width="1.5703125" style="61" customWidth="1"/>
    <col min="15126" max="15126" width="1.7109375" style="61" customWidth="1"/>
    <col min="15127" max="15127" width="3" style="61" customWidth="1"/>
    <col min="15128" max="15128" width="2.85546875" style="61" customWidth="1"/>
    <col min="15129" max="15130" width="2.28515625" style="61" customWidth="1"/>
    <col min="15131" max="15131" width="1.42578125" style="61" customWidth="1"/>
    <col min="15132" max="15132" width="1.140625" style="61" customWidth="1"/>
    <col min="15133" max="15133" width="2.140625" style="61" customWidth="1"/>
    <col min="15134" max="15134" width="4.42578125" style="61" customWidth="1"/>
    <col min="15135" max="15135" width="1.140625" style="61" customWidth="1"/>
    <col min="15136" max="15136" width="3.7109375" style="61" customWidth="1"/>
    <col min="15137" max="15137" width="1.7109375" style="61" customWidth="1"/>
    <col min="15138" max="15138" width="2.85546875" style="61" customWidth="1"/>
    <col min="15139" max="15139" width="1.5703125" style="61" customWidth="1"/>
    <col min="15140" max="15140" width="5.28515625" style="61" customWidth="1"/>
    <col min="15141" max="15141" width="1.7109375" style="61" customWidth="1"/>
    <col min="15142" max="15142" width="3.85546875" style="61" customWidth="1"/>
    <col min="15143" max="15143" width="6" style="61" customWidth="1"/>
    <col min="15144" max="15144" width="4.42578125" style="61" customWidth="1"/>
    <col min="15145" max="15145" width="3.42578125" style="61" customWidth="1"/>
    <col min="15146" max="15363" width="6.85546875" style="61" customWidth="1"/>
    <col min="15364" max="15364" width="1.5703125" style="61" customWidth="1"/>
    <col min="15365" max="15365" width="1.7109375" style="61" customWidth="1"/>
    <col min="15366" max="15366" width="1.140625" style="61" customWidth="1"/>
    <col min="15367" max="15367" width="2.5703125" style="61" customWidth="1"/>
    <col min="15368" max="15368" width="3.140625" style="61" customWidth="1"/>
    <col min="15369" max="15369" width="1.85546875" style="61" customWidth="1"/>
    <col min="15370" max="15370" width="6" style="61" customWidth="1"/>
    <col min="15371" max="15371" width="1.5703125" style="61" customWidth="1"/>
    <col min="15372" max="15372" width="4.5703125" style="61" customWidth="1"/>
    <col min="15373" max="15373" width="1" style="61" customWidth="1"/>
    <col min="15374" max="15374" width="1.85546875" style="61" customWidth="1"/>
    <col min="15375" max="15375" width="1.140625" style="61" customWidth="1"/>
    <col min="15376" max="15376" width="2.140625" style="61" customWidth="1"/>
    <col min="15377" max="15377" width="3.7109375" style="61" customWidth="1"/>
    <col min="15378" max="15378" width="6.140625" style="61" customWidth="1"/>
    <col min="15379" max="15379" width="2.140625" style="61" customWidth="1"/>
    <col min="15380" max="15380" width="3.5703125" style="61" customWidth="1"/>
    <col min="15381" max="15381" width="1.5703125" style="61" customWidth="1"/>
    <col min="15382" max="15382" width="1.7109375" style="61" customWidth="1"/>
    <col min="15383" max="15383" width="3" style="61" customWidth="1"/>
    <col min="15384" max="15384" width="2.85546875" style="61" customWidth="1"/>
    <col min="15385" max="15386" width="2.28515625" style="61" customWidth="1"/>
    <col min="15387" max="15387" width="1.42578125" style="61" customWidth="1"/>
    <col min="15388" max="15388" width="1.140625" style="61" customWidth="1"/>
    <col min="15389" max="15389" width="2.140625" style="61" customWidth="1"/>
    <col min="15390" max="15390" width="4.42578125" style="61" customWidth="1"/>
    <col min="15391" max="15391" width="1.140625" style="61" customWidth="1"/>
    <col min="15392" max="15392" width="3.7109375" style="61" customWidth="1"/>
    <col min="15393" max="15393" width="1.7109375" style="61" customWidth="1"/>
    <col min="15394" max="15394" width="2.85546875" style="61" customWidth="1"/>
    <col min="15395" max="15395" width="1.5703125" style="61" customWidth="1"/>
    <col min="15396" max="15396" width="5.28515625" style="61" customWidth="1"/>
    <col min="15397" max="15397" width="1.7109375" style="61" customWidth="1"/>
    <col min="15398" max="15398" width="3.85546875" style="61" customWidth="1"/>
    <col min="15399" max="15399" width="6" style="61" customWidth="1"/>
    <col min="15400" max="15400" width="4.42578125" style="61" customWidth="1"/>
    <col min="15401" max="15401" width="3.42578125" style="61" customWidth="1"/>
    <col min="15402" max="15619" width="6.85546875" style="61" customWidth="1"/>
    <col min="15620" max="15620" width="1.5703125" style="61" customWidth="1"/>
    <col min="15621" max="15621" width="1.7109375" style="61" customWidth="1"/>
    <col min="15622" max="15622" width="1.140625" style="61" customWidth="1"/>
    <col min="15623" max="15623" width="2.5703125" style="61" customWidth="1"/>
    <col min="15624" max="15624" width="3.140625" style="61" customWidth="1"/>
    <col min="15625" max="15625" width="1.85546875" style="61" customWidth="1"/>
    <col min="15626" max="15626" width="6" style="61" customWidth="1"/>
    <col min="15627" max="15627" width="1.5703125" style="61" customWidth="1"/>
    <col min="15628" max="15628" width="4.5703125" style="61" customWidth="1"/>
    <col min="15629" max="15629" width="1" style="61" customWidth="1"/>
    <col min="15630" max="15630" width="1.85546875" style="61" customWidth="1"/>
    <col min="15631" max="15631" width="1.140625" style="61" customWidth="1"/>
    <col min="15632" max="15632" width="2.140625" style="61" customWidth="1"/>
    <col min="15633" max="15633" width="3.7109375" style="61" customWidth="1"/>
    <col min="15634" max="15634" width="6.140625" style="61" customWidth="1"/>
    <col min="15635" max="15635" width="2.140625" style="61" customWidth="1"/>
    <col min="15636" max="15636" width="3.5703125" style="61" customWidth="1"/>
    <col min="15637" max="15637" width="1.5703125" style="61" customWidth="1"/>
    <col min="15638" max="15638" width="1.7109375" style="61" customWidth="1"/>
    <col min="15639" max="15639" width="3" style="61" customWidth="1"/>
    <col min="15640" max="15640" width="2.85546875" style="61" customWidth="1"/>
    <col min="15641" max="15642" width="2.28515625" style="61" customWidth="1"/>
    <col min="15643" max="15643" width="1.42578125" style="61" customWidth="1"/>
    <col min="15644" max="15644" width="1.140625" style="61" customWidth="1"/>
    <col min="15645" max="15645" width="2.140625" style="61" customWidth="1"/>
    <col min="15646" max="15646" width="4.42578125" style="61" customWidth="1"/>
    <col min="15647" max="15647" width="1.140625" style="61" customWidth="1"/>
    <col min="15648" max="15648" width="3.7109375" style="61" customWidth="1"/>
    <col min="15649" max="15649" width="1.7109375" style="61" customWidth="1"/>
    <col min="15650" max="15650" width="2.85546875" style="61" customWidth="1"/>
    <col min="15651" max="15651" width="1.5703125" style="61" customWidth="1"/>
    <col min="15652" max="15652" width="5.28515625" style="61" customWidth="1"/>
    <col min="15653" max="15653" width="1.7109375" style="61" customWidth="1"/>
    <col min="15654" max="15654" width="3.85546875" style="61" customWidth="1"/>
    <col min="15655" max="15655" width="6" style="61" customWidth="1"/>
    <col min="15656" max="15656" width="4.42578125" style="61" customWidth="1"/>
    <col min="15657" max="15657" width="3.42578125" style="61" customWidth="1"/>
    <col min="15658" max="15875" width="6.85546875" style="61" customWidth="1"/>
    <col min="15876" max="15876" width="1.5703125" style="61" customWidth="1"/>
    <col min="15877" max="15877" width="1.7109375" style="61" customWidth="1"/>
    <col min="15878" max="15878" width="1.140625" style="61" customWidth="1"/>
    <col min="15879" max="15879" width="2.5703125" style="61" customWidth="1"/>
    <col min="15880" max="15880" width="3.140625" style="61" customWidth="1"/>
    <col min="15881" max="15881" width="1.85546875" style="61" customWidth="1"/>
    <col min="15882" max="15882" width="6" style="61" customWidth="1"/>
    <col min="15883" max="15883" width="1.5703125" style="61" customWidth="1"/>
    <col min="15884" max="15884" width="4.5703125" style="61" customWidth="1"/>
    <col min="15885" max="15885" width="1" style="61" customWidth="1"/>
    <col min="15886" max="15886" width="1.85546875" style="61" customWidth="1"/>
    <col min="15887" max="15887" width="1.140625" style="61" customWidth="1"/>
    <col min="15888" max="15888" width="2.140625" style="61" customWidth="1"/>
    <col min="15889" max="15889" width="3.7109375" style="61" customWidth="1"/>
    <col min="15890" max="15890" width="6.140625" style="61" customWidth="1"/>
    <col min="15891" max="15891" width="2.140625" style="61" customWidth="1"/>
    <col min="15892" max="15892" width="3.5703125" style="61" customWidth="1"/>
    <col min="15893" max="15893" width="1.5703125" style="61" customWidth="1"/>
    <col min="15894" max="15894" width="1.7109375" style="61" customWidth="1"/>
    <col min="15895" max="15895" width="3" style="61" customWidth="1"/>
    <col min="15896" max="15896" width="2.85546875" style="61" customWidth="1"/>
    <col min="15897" max="15898" width="2.28515625" style="61" customWidth="1"/>
    <col min="15899" max="15899" width="1.42578125" style="61" customWidth="1"/>
    <col min="15900" max="15900" width="1.140625" style="61" customWidth="1"/>
    <col min="15901" max="15901" width="2.140625" style="61" customWidth="1"/>
    <col min="15902" max="15902" width="4.42578125" style="61" customWidth="1"/>
    <col min="15903" max="15903" width="1.140625" style="61" customWidth="1"/>
    <col min="15904" max="15904" width="3.7109375" style="61" customWidth="1"/>
    <col min="15905" max="15905" width="1.7109375" style="61" customWidth="1"/>
    <col min="15906" max="15906" width="2.85546875" style="61" customWidth="1"/>
    <col min="15907" max="15907" width="1.5703125" style="61" customWidth="1"/>
    <col min="15908" max="15908" width="5.28515625" style="61" customWidth="1"/>
    <col min="15909" max="15909" width="1.7109375" style="61" customWidth="1"/>
    <col min="15910" max="15910" width="3.85546875" style="61" customWidth="1"/>
    <col min="15911" max="15911" width="6" style="61" customWidth="1"/>
    <col min="15912" max="15912" width="4.42578125" style="61" customWidth="1"/>
    <col min="15913" max="15913" width="3.42578125" style="61" customWidth="1"/>
    <col min="15914" max="16131" width="6.85546875" style="61" customWidth="1"/>
    <col min="16132" max="16132" width="1.5703125" style="61" customWidth="1"/>
    <col min="16133" max="16133" width="1.7109375" style="61" customWidth="1"/>
    <col min="16134" max="16134" width="1.140625" style="61" customWidth="1"/>
    <col min="16135" max="16135" width="2.5703125" style="61" customWidth="1"/>
    <col min="16136" max="16136" width="3.140625" style="61" customWidth="1"/>
    <col min="16137" max="16137" width="1.85546875" style="61" customWidth="1"/>
    <col min="16138" max="16138" width="6" style="61" customWidth="1"/>
    <col min="16139" max="16139" width="1.5703125" style="61" customWidth="1"/>
    <col min="16140" max="16140" width="4.5703125" style="61" customWidth="1"/>
    <col min="16141" max="16141" width="1" style="61" customWidth="1"/>
    <col min="16142" max="16142" width="1.85546875" style="61" customWidth="1"/>
    <col min="16143" max="16143" width="1.140625" style="61" customWidth="1"/>
    <col min="16144" max="16144" width="2.140625" style="61" customWidth="1"/>
    <col min="16145" max="16145" width="3.7109375" style="61" customWidth="1"/>
    <col min="16146" max="16146" width="6.140625" style="61" customWidth="1"/>
    <col min="16147" max="16147" width="2.140625" style="61" customWidth="1"/>
    <col min="16148" max="16148" width="3.5703125" style="61" customWidth="1"/>
    <col min="16149" max="16149" width="1.5703125" style="61" customWidth="1"/>
    <col min="16150" max="16150" width="1.7109375" style="61" customWidth="1"/>
    <col min="16151" max="16151" width="3" style="61" customWidth="1"/>
    <col min="16152" max="16152" width="2.85546875" style="61" customWidth="1"/>
    <col min="16153" max="16154" width="2.28515625" style="61" customWidth="1"/>
    <col min="16155" max="16155" width="1.42578125" style="61" customWidth="1"/>
    <col min="16156" max="16156" width="1.140625" style="61" customWidth="1"/>
    <col min="16157" max="16157" width="2.140625" style="61" customWidth="1"/>
    <col min="16158" max="16158" width="4.42578125" style="61" customWidth="1"/>
    <col min="16159" max="16159" width="1.140625" style="61" customWidth="1"/>
    <col min="16160" max="16160" width="3.7109375" style="61" customWidth="1"/>
    <col min="16161" max="16161" width="1.7109375" style="61" customWidth="1"/>
    <col min="16162" max="16162" width="2.85546875" style="61" customWidth="1"/>
    <col min="16163" max="16163" width="1.5703125" style="61" customWidth="1"/>
    <col min="16164" max="16164" width="5.28515625" style="61" customWidth="1"/>
    <col min="16165" max="16165" width="1.7109375" style="61" customWidth="1"/>
    <col min="16166" max="16166" width="3.85546875" style="61" customWidth="1"/>
    <col min="16167" max="16167" width="6" style="61" customWidth="1"/>
    <col min="16168" max="16168" width="4.42578125" style="61" customWidth="1"/>
    <col min="16169" max="16169" width="3.42578125" style="61" customWidth="1"/>
    <col min="16170" max="16384" width="6.85546875" style="61" customWidth="1"/>
  </cols>
  <sheetData>
    <row r="1" spans="1:43" ht="12.75" customHeight="1" x14ac:dyDescent="0.25">
      <c r="A1" s="91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85"/>
      <c r="AQ1"/>
    </row>
    <row r="2" spans="1:43" ht="11.25" customHeight="1" x14ac:dyDescent="0.25">
      <c r="A2" s="69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99"/>
      <c r="AN2" s="92"/>
      <c r="AO2" s="79"/>
      <c r="AP2" s="72"/>
      <c r="AQ2"/>
    </row>
    <row r="3" spans="1:43" ht="13.5" customHeight="1" x14ac:dyDescent="0.25">
      <c r="A3" s="69"/>
      <c r="B3" s="397" t="s">
        <v>160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399" t="s">
        <v>196</v>
      </c>
      <c r="AF3" s="400"/>
      <c r="AG3" s="400"/>
      <c r="AH3" s="400"/>
      <c r="AI3" s="400"/>
      <c r="AJ3" s="400"/>
      <c r="AK3" s="400"/>
      <c r="AL3" s="400"/>
      <c r="AM3" s="103"/>
      <c r="AN3" s="79"/>
      <c r="AO3" s="79"/>
      <c r="AP3" s="72"/>
      <c r="AQ3"/>
    </row>
    <row r="4" spans="1:43" ht="6" customHeight="1" x14ac:dyDescent="0.25">
      <c r="A4" s="69"/>
      <c r="B4" s="397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3"/>
      <c r="AN4" s="79"/>
      <c r="AO4" s="79"/>
      <c r="AP4" s="72"/>
      <c r="AQ4"/>
    </row>
    <row r="5" spans="1:43" ht="13.5" customHeight="1" x14ac:dyDescent="0.25">
      <c r="A5" s="69"/>
      <c r="B5" s="401" t="s">
        <v>180</v>
      </c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0" t="s">
        <v>161</v>
      </c>
      <c r="AJ5" s="400"/>
      <c r="AK5" s="400"/>
      <c r="AL5" s="400"/>
      <c r="AM5" s="103"/>
      <c r="AN5" s="79"/>
      <c r="AO5" s="79"/>
      <c r="AP5" s="72"/>
      <c r="AQ5"/>
    </row>
    <row r="6" spans="1:43" ht="5.25" customHeight="1" x14ac:dyDescent="0.25">
      <c r="A6" s="69"/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3"/>
      <c r="AN6" s="79"/>
      <c r="AO6" s="79"/>
      <c r="AP6" s="72"/>
    </row>
    <row r="7" spans="1:43" ht="13.5" customHeight="1" x14ac:dyDescent="0.25">
      <c r="A7" s="69"/>
      <c r="B7" s="401" t="s">
        <v>200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2"/>
      <c r="AK7" s="402"/>
      <c r="AL7" s="105"/>
      <c r="AM7" s="103"/>
      <c r="AN7" s="79"/>
      <c r="AO7" s="79"/>
      <c r="AP7" s="72"/>
    </row>
    <row r="8" spans="1:43" ht="10.5" customHeight="1" x14ac:dyDescent="0.25">
      <c r="A8" s="69"/>
      <c r="B8" s="107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9"/>
      <c r="AN8" s="79"/>
      <c r="AO8" s="79"/>
      <c r="AP8" s="72"/>
    </row>
    <row r="9" spans="1:43" ht="10.5" customHeight="1" x14ac:dyDescent="0.25">
      <c r="A9" s="6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80"/>
    </row>
    <row r="10" spans="1:43" ht="10.5" customHeight="1" x14ac:dyDescent="0.25">
      <c r="A10" s="69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99"/>
      <c r="AN10" s="79"/>
      <c r="AO10" s="79"/>
      <c r="AP10" s="72"/>
    </row>
    <row r="11" spans="1:43" ht="13.5" customHeight="1" x14ac:dyDescent="0.25">
      <c r="A11" s="69"/>
      <c r="B11" s="401" t="s">
        <v>162</v>
      </c>
      <c r="C11" s="402"/>
      <c r="D11" s="402"/>
      <c r="E11" s="402"/>
      <c r="F11" s="402"/>
      <c r="G11" s="403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5"/>
      <c r="AM11" s="103"/>
      <c r="AN11" s="79"/>
      <c r="AO11" s="79"/>
      <c r="AP11" s="72"/>
    </row>
    <row r="12" spans="1:43" ht="10.5" customHeight="1" x14ac:dyDescent="0.25">
      <c r="A12" s="69"/>
      <c r="B12" s="104"/>
      <c r="C12" s="105"/>
      <c r="D12" s="105"/>
      <c r="E12" s="105"/>
      <c r="F12" s="105"/>
      <c r="G12" s="406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8"/>
      <c r="AM12" s="103"/>
      <c r="AN12" s="79"/>
      <c r="AO12" s="79"/>
      <c r="AP12" s="72"/>
    </row>
    <row r="13" spans="1:43" ht="10.5" customHeight="1" x14ac:dyDescent="0.25">
      <c r="A13" s="69"/>
      <c r="B13" s="104"/>
      <c r="C13" s="105"/>
      <c r="D13" s="105"/>
      <c r="E13" s="105"/>
      <c r="F13" s="105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3"/>
      <c r="AN13" s="79"/>
      <c r="AO13" s="79"/>
      <c r="AP13" s="80"/>
    </row>
    <row r="14" spans="1:43" ht="13.5" customHeight="1" x14ac:dyDescent="0.25">
      <c r="A14" s="69"/>
      <c r="B14" s="401" t="s">
        <v>163</v>
      </c>
      <c r="C14" s="402"/>
      <c r="D14" s="402"/>
      <c r="E14" s="402"/>
      <c r="F14" s="402"/>
      <c r="G14" s="403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5"/>
      <c r="AM14" s="103"/>
      <c r="AN14" s="79"/>
      <c r="AO14" s="79"/>
      <c r="AP14" s="72"/>
    </row>
    <row r="15" spans="1:43" ht="12.75" customHeight="1" x14ac:dyDescent="0.25">
      <c r="A15" s="69"/>
      <c r="B15" s="104"/>
      <c r="C15" s="105"/>
      <c r="D15" s="105"/>
      <c r="E15" s="105"/>
      <c r="F15" s="105"/>
      <c r="G15" s="406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8"/>
      <c r="AM15" s="103"/>
      <c r="AN15" s="79"/>
      <c r="AO15" s="79"/>
      <c r="AP15" s="72"/>
    </row>
    <row r="16" spans="1:43" ht="12" customHeight="1" x14ac:dyDescent="0.25">
      <c r="A16" s="69"/>
      <c r="B16" s="107"/>
      <c r="C16" s="100"/>
      <c r="D16" s="100"/>
      <c r="E16" s="100"/>
      <c r="F16" s="100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9"/>
      <c r="AN16" s="79"/>
      <c r="AO16" s="79"/>
      <c r="AP16" s="72"/>
    </row>
    <row r="17" spans="1:42" ht="18" customHeight="1" x14ac:dyDescent="0.25">
      <c r="A17" s="69"/>
      <c r="B17" s="70"/>
      <c r="C17" s="70"/>
      <c r="D17" s="70"/>
      <c r="E17" s="70"/>
      <c r="F17" s="70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79"/>
      <c r="AN17" s="79"/>
      <c r="AO17" s="79"/>
      <c r="AP17" s="72"/>
    </row>
    <row r="18" spans="1:42" ht="13.5" customHeight="1" x14ac:dyDescent="0.25">
      <c r="A18" s="69"/>
      <c r="B18" s="373" t="s">
        <v>164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4"/>
      <c r="O18" s="376" t="s">
        <v>166</v>
      </c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87" t="s">
        <v>189</v>
      </c>
      <c r="AB18" s="388"/>
      <c r="AC18" s="388"/>
      <c r="AD18" s="388"/>
      <c r="AE18" s="388"/>
      <c r="AF18" s="388"/>
      <c r="AG18" s="388"/>
      <c r="AH18" s="388"/>
      <c r="AI18" s="389"/>
      <c r="AJ18" s="377" t="s">
        <v>165</v>
      </c>
      <c r="AK18" s="377"/>
      <c r="AL18" s="377"/>
      <c r="AM18" s="378"/>
      <c r="AN18" s="79"/>
      <c r="AO18" s="79"/>
      <c r="AP18" s="72"/>
    </row>
    <row r="19" spans="1:42" ht="13.5" customHeight="1" x14ac:dyDescent="0.25">
      <c r="A19" s="69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4"/>
      <c r="O19" s="334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90"/>
      <c r="AB19" s="391"/>
      <c r="AC19" s="391"/>
      <c r="AD19" s="391"/>
      <c r="AE19" s="391"/>
      <c r="AF19" s="391"/>
      <c r="AG19" s="391"/>
      <c r="AH19" s="391"/>
      <c r="AI19" s="392"/>
      <c r="AJ19" s="335"/>
      <c r="AK19" s="335"/>
      <c r="AL19" s="335"/>
      <c r="AM19" s="379"/>
      <c r="AN19" s="79"/>
      <c r="AO19" s="79"/>
      <c r="AP19" s="72"/>
    </row>
    <row r="20" spans="1:42" ht="8.25" customHeight="1" x14ac:dyDescent="0.25">
      <c r="A20" s="69"/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4"/>
      <c r="O20" s="334" t="s">
        <v>167</v>
      </c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90" t="s">
        <v>43</v>
      </c>
      <c r="AB20" s="391"/>
      <c r="AC20" s="391"/>
      <c r="AD20" s="391"/>
      <c r="AE20" s="391"/>
      <c r="AF20" s="391"/>
      <c r="AG20" s="391"/>
      <c r="AH20" s="391"/>
      <c r="AI20" s="392"/>
      <c r="AJ20" s="335"/>
      <c r="AK20" s="335"/>
      <c r="AL20" s="335"/>
      <c r="AM20" s="379"/>
      <c r="AN20" s="79"/>
      <c r="AO20" s="79"/>
      <c r="AP20" s="72"/>
    </row>
    <row r="21" spans="1:42" ht="5.25" customHeight="1" x14ac:dyDescent="0.25">
      <c r="A21" s="69"/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4"/>
      <c r="O21" s="334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90"/>
      <c r="AB21" s="391"/>
      <c r="AC21" s="391"/>
      <c r="AD21" s="391"/>
      <c r="AE21" s="391"/>
      <c r="AF21" s="391"/>
      <c r="AG21" s="391"/>
      <c r="AH21" s="391"/>
      <c r="AI21" s="392"/>
      <c r="AJ21" s="335"/>
      <c r="AK21" s="335"/>
      <c r="AL21" s="335"/>
      <c r="AM21" s="379"/>
      <c r="AN21" s="79"/>
      <c r="AO21" s="79"/>
      <c r="AP21" s="72"/>
    </row>
    <row r="22" spans="1:42" ht="9" customHeight="1" x14ac:dyDescent="0.25">
      <c r="A22" s="69"/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6"/>
      <c r="O22" s="334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93"/>
      <c r="AB22" s="394"/>
      <c r="AC22" s="394"/>
      <c r="AD22" s="394"/>
      <c r="AE22" s="394"/>
      <c r="AF22" s="394"/>
      <c r="AG22" s="394"/>
      <c r="AH22" s="394"/>
      <c r="AI22" s="395"/>
      <c r="AJ22" s="380"/>
      <c r="AK22" s="380"/>
      <c r="AL22" s="380"/>
      <c r="AM22" s="381"/>
      <c r="AN22" s="79"/>
      <c r="AO22" s="79"/>
      <c r="AP22" s="72"/>
    </row>
    <row r="23" spans="1:42" ht="24" customHeight="1" x14ac:dyDescent="0.25">
      <c r="A23" s="69"/>
      <c r="B23" s="331" t="s">
        <v>142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100"/>
      <c r="AB23" s="100"/>
      <c r="AC23" s="100"/>
      <c r="AD23" s="100"/>
      <c r="AE23" s="100"/>
      <c r="AF23" s="100"/>
      <c r="AG23" s="100"/>
      <c r="AH23" s="100"/>
      <c r="AI23" s="100"/>
      <c r="AJ23" s="94"/>
      <c r="AK23" s="94"/>
      <c r="AL23" s="94"/>
      <c r="AM23" s="95"/>
      <c r="AN23" s="79"/>
      <c r="AO23" s="79"/>
      <c r="AP23" s="72"/>
    </row>
    <row r="24" spans="1:42" ht="24" customHeight="1" x14ac:dyDescent="0.25">
      <c r="A24" s="69"/>
      <c r="B24" s="329" t="s">
        <v>168</v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409">
        <f>Resumo!T12</f>
        <v>0</v>
      </c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325"/>
      <c r="AB24" s="325"/>
      <c r="AC24" s="325"/>
      <c r="AD24" s="325"/>
      <c r="AE24" s="325"/>
      <c r="AF24" s="325"/>
      <c r="AG24" s="325"/>
      <c r="AH24" s="325"/>
      <c r="AI24" s="325"/>
      <c r="AJ24" s="318"/>
      <c r="AK24" s="318"/>
      <c r="AL24" s="318"/>
      <c r="AM24" s="318"/>
      <c r="AN24" s="79"/>
      <c r="AO24" s="79"/>
      <c r="AP24" s="72"/>
    </row>
    <row r="25" spans="1:42" ht="24" customHeight="1" x14ac:dyDescent="0.25">
      <c r="A25" s="69"/>
      <c r="B25" s="411" t="s">
        <v>181</v>
      </c>
      <c r="C25" s="411"/>
      <c r="D25" s="411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333">
        <f>Resumo!T13</f>
        <v>1841.6666666666665</v>
      </c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79"/>
      <c r="AO25" s="79"/>
      <c r="AP25" s="72"/>
    </row>
    <row r="26" spans="1:42" ht="24" customHeight="1" x14ac:dyDescent="0.25">
      <c r="A26" s="69"/>
      <c r="B26" s="341" t="s">
        <v>32</v>
      </c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33">
        <f>Resumo!T14</f>
        <v>275.88</v>
      </c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79"/>
      <c r="AO26" s="79"/>
      <c r="AP26" s="72"/>
    </row>
    <row r="27" spans="1:42" ht="24" customHeight="1" x14ac:dyDescent="0.25">
      <c r="A27" s="69"/>
      <c r="B27" s="341" t="s">
        <v>84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24">
        <f>Resumo!T15</f>
        <v>661.8</v>
      </c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79"/>
      <c r="AO27" s="79"/>
      <c r="AP27" s="72"/>
    </row>
    <row r="28" spans="1:42" ht="24" customHeight="1" x14ac:dyDescent="0.25">
      <c r="A28" s="69"/>
      <c r="B28" s="341" t="s">
        <v>38</v>
      </c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33">
        <f>Resumo!T16</f>
        <v>1096.1799999999998</v>
      </c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79"/>
      <c r="AO28" s="79"/>
      <c r="AP28" s="72"/>
    </row>
    <row r="29" spans="1:42" ht="24" customHeight="1" x14ac:dyDescent="0.25">
      <c r="A29" s="69"/>
      <c r="B29" s="341" t="s">
        <v>45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24">
        <f>Resumo!T17</f>
        <v>43231.443379199998</v>
      </c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79"/>
      <c r="AO29" s="79"/>
      <c r="AP29" s="72"/>
    </row>
    <row r="30" spans="1:42" ht="24" customHeight="1" x14ac:dyDescent="0.25">
      <c r="A30" s="69"/>
      <c r="B30" s="341" t="s">
        <v>104</v>
      </c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33">
        <f>Resumo!T18</f>
        <v>5948</v>
      </c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79"/>
      <c r="AO30" s="79"/>
      <c r="AP30" s="72"/>
    </row>
    <row r="31" spans="1:42" ht="24" customHeight="1" x14ac:dyDescent="0.25">
      <c r="A31" s="69"/>
      <c r="B31" s="328" t="s">
        <v>105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410">
        <f>Resumo!T19</f>
        <v>0</v>
      </c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330"/>
      <c r="AB31" s="330"/>
      <c r="AC31" s="330"/>
      <c r="AD31" s="330"/>
      <c r="AE31" s="330"/>
      <c r="AF31" s="330"/>
      <c r="AG31" s="330"/>
      <c r="AH31" s="330"/>
      <c r="AI31" s="330"/>
      <c r="AJ31" s="318"/>
      <c r="AK31" s="318"/>
      <c r="AL31" s="318"/>
      <c r="AM31" s="318"/>
      <c r="AN31" s="79"/>
      <c r="AO31" s="79"/>
      <c r="AP31" s="72"/>
    </row>
    <row r="32" spans="1:42" ht="24" customHeight="1" x14ac:dyDescent="0.25">
      <c r="A32" s="69"/>
      <c r="B32" s="396" t="s">
        <v>190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24">
        <f>Resumo!T20</f>
        <v>4000</v>
      </c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79"/>
      <c r="AO32" s="79"/>
      <c r="AP32" s="72"/>
    </row>
    <row r="33" spans="1:42" ht="24" customHeight="1" x14ac:dyDescent="0.25">
      <c r="A33" s="69"/>
      <c r="B33" s="331" t="s">
        <v>143</v>
      </c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93"/>
      <c r="P33" s="96"/>
      <c r="Q33" s="93"/>
      <c r="R33" s="96"/>
      <c r="S33" s="93"/>
      <c r="T33" s="93"/>
      <c r="U33" s="93"/>
      <c r="V33" s="93"/>
      <c r="W33" s="93"/>
      <c r="X33" s="93"/>
      <c r="Y33" s="93"/>
      <c r="Z33" s="93"/>
      <c r="AA33" s="97"/>
      <c r="AB33" s="97"/>
      <c r="AC33" s="97"/>
      <c r="AD33" s="97"/>
      <c r="AE33" s="97"/>
      <c r="AF33" s="97"/>
      <c r="AG33" s="97"/>
      <c r="AH33" s="97"/>
      <c r="AI33" s="97"/>
      <c r="AJ33" s="98"/>
      <c r="AK33" s="98"/>
      <c r="AL33" s="98"/>
      <c r="AM33" s="99"/>
      <c r="AN33" s="79"/>
      <c r="AO33" s="79"/>
      <c r="AP33" s="72"/>
    </row>
    <row r="34" spans="1:42" ht="24" customHeight="1" x14ac:dyDescent="0.25">
      <c r="A34" s="69"/>
      <c r="B34" s="329" t="s">
        <v>30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0">
        <f>Resumo!T23</f>
        <v>42868.800000000003</v>
      </c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5"/>
      <c r="AB34" s="325"/>
      <c r="AC34" s="325"/>
      <c r="AD34" s="325"/>
      <c r="AE34" s="325"/>
      <c r="AF34" s="325"/>
      <c r="AG34" s="325"/>
      <c r="AH34" s="325"/>
      <c r="AI34" s="325"/>
      <c r="AJ34" s="318"/>
      <c r="AK34" s="318"/>
      <c r="AL34" s="318"/>
      <c r="AM34" s="318"/>
      <c r="AN34" s="79"/>
      <c r="AO34" s="79"/>
      <c r="AP34" s="72"/>
    </row>
    <row r="35" spans="1:42" ht="24" customHeight="1" x14ac:dyDescent="0.25">
      <c r="A35" s="69"/>
      <c r="B35" s="328" t="s">
        <v>83</v>
      </c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40">
        <f>Resumo!T24</f>
        <v>32111.976000000002</v>
      </c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79"/>
      <c r="AO35" s="79"/>
      <c r="AP35" s="72"/>
    </row>
    <row r="36" spans="1:42" ht="24" customHeight="1" x14ac:dyDescent="0.25">
      <c r="A36" s="69"/>
      <c r="B36" s="331" t="s">
        <v>145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95"/>
      <c r="AN36" s="79"/>
      <c r="AO36" s="79"/>
      <c r="AP36" s="72"/>
    </row>
    <row r="37" spans="1:42" ht="24" customHeight="1" x14ac:dyDescent="0.25">
      <c r="A37" s="69"/>
      <c r="B37" s="382" t="s">
        <v>59</v>
      </c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38">
        <f>Resumo!T27</f>
        <v>13203.574604586669</v>
      </c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79"/>
      <c r="AO37" s="79"/>
      <c r="AP37" s="72"/>
    </row>
    <row r="38" spans="1:42" ht="24" customHeight="1" x14ac:dyDescent="0.25">
      <c r="A38" s="69"/>
      <c r="B38" s="331" t="s">
        <v>158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5"/>
      <c r="AN38" s="79"/>
      <c r="AO38" s="79"/>
      <c r="AP38" s="72"/>
    </row>
    <row r="39" spans="1:42" ht="24" customHeight="1" x14ac:dyDescent="0.25">
      <c r="A39" s="69"/>
      <c r="B39" s="336" t="s">
        <v>171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8">
        <f>Resumo!T30</f>
        <v>145239.32065045333</v>
      </c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79"/>
      <c r="AO39" s="79"/>
      <c r="AP39" s="72"/>
    </row>
    <row r="40" spans="1:42" ht="13.5" customHeight="1" x14ac:dyDescent="0.25">
      <c r="A40" s="69"/>
      <c r="B40" s="88"/>
      <c r="C40" s="89"/>
      <c r="D40" s="89"/>
      <c r="E40" s="89"/>
      <c r="F40" s="89"/>
      <c r="G40" s="89"/>
      <c r="H40" s="89"/>
      <c r="I40" s="89"/>
      <c r="J40" s="89"/>
      <c r="K40" s="90"/>
      <c r="L40" s="90"/>
      <c r="M40" s="90"/>
      <c r="N40" s="90"/>
      <c r="O40" s="383" t="s">
        <v>169</v>
      </c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85"/>
      <c r="AN40" s="79"/>
      <c r="AO40" s="79"/>
      <c r="AP40" s="72"/>
    </row>
    <row r="41" spans="1:42" ht="16.5" customHeight="1" x14ac:dyDescent="0.25">
      <c r="A41" s="69"/>
      <c r="B41" s="69"/>
      <c r="C41" s="70"/>
      <c r="D41" s="70"/>
      <c r="E41" s="352" t="s">
        <v>170</v>
      </c>
      <c r="F41" s="352"/>
      <c r="G41" s="352"/>
      <c r="H41" s="352"/>
      <c r="I41" s="352"/>
      <c r="J41" s="352"/>
      <c r="K41" s="62"/>
      <c r="L41" s="63"/>
      <c r="M41" s="63"/>
      <c r="N41" s="64"/>
      <c r="O41" s="70"/>
      <c r="P41" s="384"/>
      <c r="Q41" s="385"/>
      <c r="R41" s="385"/>
      <c r="S41" s="385"/>
      <c r="T41" s="385"/>
      <c r="U41" s="385"/>
      <c r="V41" s="386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80"/>
      <c r="AN41" s="79"/>
      <c r="AO41" s="79"/>
      <c r="AP41" s="72"/>
    </row>
    <row r="42" spans="1:42" ht="13.5" customHeight="1" x14ac:dyDescent="0.25">
      <c r="A42" s="69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83"/>
      <c r="Q42" s="70"/>
      <c r="R42" s="8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80"/>
      <c r="AN42" s="79"/>
      <c r="AO42" s="79"/>
      <c r="AP42" s="72"/>
    </row>
    <row r="43" spans="1:42" ht="16.5" customHeight="1" x14ac:dyDescent="0.25">
      <c r="A43" s="69"/>
      <c r="B43" s="69"/>
      <c r="C43" s="70"/>
      <c r="D43" s="70"/>
      <c r="E43" s="352" t="s">
        <v>172</v>
      </c>
      <c r="F43" s="352"/>
      <c r="G43" s="352"/>
      <c r="H43" s="352"/>
      <c r="I43" s="352"/>
      <c r="J43" s="352"/>
      <c r="K43" s="62"/>
      <c r="L43" s="63"/>
      <c r="M43" s="63"/>
      <c r="N43" s="64"/>
      <c r="O43" s="70"/>
      <c r="P43" s="316"/>
      <c r="Q43" s="355"/>
      <c r="R43" s="355"/>
      <c r="S43" s="355"/>
      <c r="T43" s="355"/>
      <c r="U43" s="355"/>
      <c r="V43" s="317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80"/>
      <c r="AN43" s="79"/>
      <c r="AO43" s="79"/>
      <c r="AP43" s="72"/>
    </row>
    <row r="44" spans="1:42" ht="6.75" customHeight="1" x14ac:dyDescent="0.25">
      <c r="A44" s="69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80"/>
      <c r="AN44" s="79"/>
      <c r="AO44" s="79"/>
      <c r="AP44" s="72"/>
    </row>
    <row r="45" spans="1:42" ht="6.75" customHeight="1" x14ac:dyDescent="0.25">
      <c r="A45" s="69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6"/>
      <c r="AN45" s="79"/>
      <c r="AO45" s="79"/>
      <c r="AP45" s="72"/>
    </row>
    <row r="46" spans="1:42" ht="24" customHeight="1" x14ac:dyDescent="0.25">
      <c r="A46" s="69"/>
      <c r="B46" s="371" t="s">
        <v>182</v>
      </c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20">
        <f>Resumo!T31</f>
        <v>9270.5949351353192</v>
      </c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1"/>
      <c r="AB46" s="321"/>
      <c r="AC46" s="321"/>
      <c r="AD46" s="321"/>
      <c r="AE46" s="321"/>
      <c r="AF46" s="321"/>
      <c r="AG46" s="321"/>
      <c r="AH46" s="321"/>
      <c r="AI46" s="321"/>
      <c r="AJ46" s="316"/>
      <c r="AK46" s="355"/>
      <c r="AL46" s="355"/>
      <c r="AM46" s="317"/>
      <c r="AN46" s="79"/>
      <c r="AO46" s="79"/>
      <c r="AP46" s="72"/>
    </row>
    <row r="47" spans="1:42" ht="6" customHeight="1" x14ac:dyDescent="0.25">
      <c r="A47" s="69"/>
      <c r="B47" s="70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9"/>
      <c r="AN47" s="79"/>
      <c r="AO47" s="79"/>
      <c r="AP47" s="72"/>
    </row>
    <row r="48" spans="1:42" ht="13.5" customHeight="1" x14ac:dyDescent="0.25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9"/>
      <c r="AN48" s="79"/>
      <c r="AO48" s="79"/>
      <c r="AP48" s="72"/>
    </row>
    <row r="49" spans="1:42" ht="6" customHeight="1" x14ac:dyDescent="0.25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9"/>
      <c r="AN49" s="79"/>
      <c r="AO49" s="79"/>
      <c r="AP49" s="72"/>
    </row>
    <row r="50" spans="1:42" ht="24" customHeight="1" x14ac:dyDescent="0.25">
      <c r="A50" s="69"/>
      <c r="B50" s="318" t="s">
        <v>187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9">
        <f>Resumo!T35</f>
        <v>154509.91558558866</v>
      </c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8"/>
      <c r="AB50" s="318"/>
      <c r="AC50" s="318"/>
      <c r="AD50" s="318"/>
      <c r="AE50" s="318"/>
      <c r="AF50" s="318"/>
      <c r="AG50" s="318"/>
      <c r="AH50" s="318"/>
      <c r="AI50" s="318"/>
      <c r="AJ50" s="356"/>
      <c r="AK50" s="357"/>
      <c r="AL50" s="357"/>
      <c r="AM50" s="358"/>
      <c r="AN50" s="79"/>
      <c r="AO50" s="79"/>
      <c r="AP50" s="72"/>
    </row>
    <row r="51" spans="1:42" ht="24" customHeight="1" x14ac:dyDescent="0.25">
      <c r="A51" s="69"/>
      <c r="B51" s="318" t="s">
        <v>188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9">
        <f>Resumo!U37</f>
        <v>3.3014939227689886</v>
      </c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8"/>
      <c r="AB51" s="318"/>
      <c r="AC51" s="318"/>
      <c r="AD51" s="318"/>
      <c r="AE51" s="318"/>
      <c r="AF51" s="318"/>
      <c r="AG51" s="318"/>
      <c r="AH51" s="318"/>
      <c r="AI51" s="318"/>
      <c r="AJ51" s="356"/>
      <c r="AK51" s="357"/>
      <c r="AL51" s="357"/>
      <c r="AM51" s="358"/>
      <c r="AN51" s="79"/>
      <c r="AO51" s="79"/>
      <c r="AP51" s="72"/>
    </row>
    <row r="52" spans="1:42" ht="12" customHeight="1" x14ac:dyDescent="0.25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9"/>
      <c r="AN52" s="79"/>
      <c r="AO52" s="79"/>
      <c r="AP52" s="72"/>
    </row>
    <row r="53" spans="1:42" ht="10.5" customHeight="1" x14ac:dyDescent="0.25">
      <c r="A53" s="69"/>
      <c r="B53" s="67"/>
      <c r="C53" s="353" t="s">
        <v>173</v>
      </c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85"/>
      <c r="AN53" s="79"/>
      <c r="AO53" s="79"/>
      <c r="AP53" s="72"/>
    </row>
    <row r="54" spans="1:42" ht="3" customHeight="1" x14ac:dyDescent="0.25">
      <c r="A54" s="69"/>
      <c r="B54" s="69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1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80"/>
      <c r="AN54" s="79"/>
      <c r="AO54" s="79"/>
      <c r="AP54" s="72"/>
    </row>
    <row r="55" spans="1:42" ht="9" customHeight="1" x14ac:dyDescent="0.25">
      <c r="A55" s="69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1"/>
      <c r="AA55" s="71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80"/>
      <c r="AN55" s="79"/>
      <c r="AO55" s="79"/>
      <c r="AP55" s="72"/>
    </row>
    <row r="56" spans="1:42" ht="13.5" customHeight="1" x14ac:dyDescent="0.25">
      <c r="A56" s="69"/>
      <c r="B56" s="69"/>
      <c r="C56" s="70"/>
      <c r="D56" s="323" t="s">
        <v>61</v>
      </c>
      <c r="E56" s="323"/>
      <c r="F56" s="62"/>
      <c r="G56" s="64"/>
      <c r="H56" s="70"/>
      <c r="I56" s="73" t="s">
        <v>102</v>
      </c>
      <c r="J56" s="70"/>
      <c r="K56" s="323" t="s">
        <v>174</v>
      </c>
      <c r="L56" s="323"/>
      <c r="M56" s="323"/>
      <c r="N56" s="323"/>
      <c r="O56" s="323"/>
      <c r="P56" s="323"/>
      <c r="Q56" s="70"/>
      <c r="R56" s="70"/>
      <c r="S56" s="70"/>
      <c r="T56" s="316"/>
      <c r="U56" s="355"/>
      <c r="V56" s="355"/>
      <c r="W56" s="317"/>
      <c r="X56" s="372" t="s">
        <v>102</v>
      </c>
      <c r="Y56" s="370"/>
      <c r="Z56" s="370"/>
      <c r="AA56" s="71"/>
      <c r="AB56" s="70"/>
      <c r="AC56" s="322" t="s">
        <v>183</v>
      </c>
      <c r="AD56" s="323"/>
      <c r="AE56" s="323"/>
      <c r="AF56" s="323"/>
      <c r="AG56" s="323"/>
      <c r="AH56" s="323"/>
      <c r="AI56" s="316"/>
      <c r="AJ56" s="317"/>
      <c r="AK56" s="73" t="s">
        <v>102</v>
      </c>
      <c r="AL56" s="70"/>
      <c r="AM56" s="80"/>
      <c r="AN56" s="79"/>
      <c r="AO56" s="79"/>
      <c r="AP56" s="72"/>
    </row>
    <row r="57" spans="1:42" ht="9.75" customHeight="1" x14ac:dyDescent="0.25">
      <c r="A57" s="69"/>
      <c r="B57" s="69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1"/>
      <c r="AA57" s="71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80"/>
      <c r="AN57" s="79"/>
      <c r="AO57" s="79"/>
      <c r="AP57" s="72"/>
    </row>
    <row r="58" spans="1:42" ht="13.5" customHeight="1" x14ac:dyDescent="0.25">
      <c r="A58" s="69"/>
      <c r="B58" s="69"/>
      <c r="C58" s="70"/>
      <c r="D58" s="323" t="s">
        <v>175</v>
      </c>
      <c r="E58" s="323"/>
      <c r="F58" s="62"/>
      <c r="G58" s="64"/>
      <c r="H58" s="70"/>
      <c r="I58" s="73" t="s">
        <v>102</v>
      </c>
      <c r="J58" s="70"/>
      <c r="K58" s="323" t="s">
        <v>176</v>
      </c>
      <c r="L58" s="323"/>
      <c r="M58" s="323"/>
      <c r="N58" s="323"/>
      <c r="O58" s="323"/>
      <c r="P58" s="323"/>
      <c r="Q58" s="323"/>
      <c r="R58" s="323"/>
      <c r="S58" s="323"/>
      <c r="T58" s="316"/>
      <c r="U58" s="355"/>
      <c r="V58" s="355"/>
      <c r="W58" s="317"/>
      <c r="X58" s="370" t="s">
        <v>102</v>
      </c>
      <c r="Y58" s="370"/>
      <c r="Z58" s="370"/>
      <c r="AA58" s="71"/>
      <c r="AB58" s="70"/>
      <c r="AC58" s="322" t="s">
        <v>184</v>
      </c>
      <c r="AD58" s="323"/>
      <c r="AE58" s="323"/>
      <c r="AF58" s="323"/>
      <c r="AG58" s="323"/>
      <c r="AH58" s="323"/>
      <c r="AI58" s="316"/>
      <c r="AJ58" s="317"/>
      <c r="AK58" s="73" t="s">
        <v>102</v>
      </c>
      <c r="AL58" s="70"/>
      <c r="AM58" s="80"/>
      <c r="AN58" s="79"/>
      <c r="AO58" s="79"/>
      <c r="AP58" s="72"/>
    </row>
    <row r="59" spans="1:42" ht="6" customHeight="1" x14ac:dyDescent="0.25">
      <c r="A59" s="69"/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6"/>
      <c r="AA59" s="76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86"/>
      <c r="AN59" s="79"/>
      <c r="AO59" s="79"/>
      <c r="AP59" s="72"/>
    </row>
    <row r="60" spans="1:42" ht="8.25" customHeight="1" x14ac:dyDescent="0.25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9"/>
      <c r="AN60" s="79"/>
      <c r="AO60" s="79"/>
      <c r="AP60" s="72"/>
    </row>
    <row r="61" spans="1:42" ht="13.5" customHeight="1" x14ac:dyDescent="0.25">
      <c r="A61" s="69"/>
      <c r="B61" s="342" t="s">
        <v>177</v>
      </c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4"/>
      <c r="U61" s="70"/>
      <c r="V61" s="362" t="s">
        <v>185</v>
      </c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82"/>
      <c r="AH61" s="359" t="s">
        <v>186</v>
      </c>
      <c r="AI61" s="360"/>
      <c r="AJ61" s="360"/>
      <c r="AK61" s="360"/>
      <c r="AL61" s="360"/>
      <c r="AM61" s="361"/>
      <c r="AN61" s="79"/>
      <c r="AO61" s="79"/>
      <c r="AP61" s="72"/>
    </row>
    <row r="62" spans="1:42" ht="9.75" customHeight="1" x14ac:dyDescent="0.25">
      <c r="A62" s="69"/>
      <c r="B62" s="345"/>
      <c r="C62" s="346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7"/>
      <c r="U62" s="70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70"/>
      <c r="AH62" s="364"/>
      <c r="AI62" s="365"/>
      <c r="AJ62" s="365"/>
      <c r="AK62" s="365"/>
      <c r="AL62" s="365"/>
      <c r="AM62" s="366"/>
      <c r="AN62" s="79"/>
      <c r="AO62" s="79"/>
      <c r="AP62" s="72"/>
    </row>
    <row r="63" spans="1:42" ht="12" customHeight="1" x14ac:dyDescent="0.25">
      <c r="A63" s="69"/>
      <c r="B63" s="345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7"/>
      <c r="U63" s="70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70"/>
      <c r="AH63" s="367"/>
      <c r="AI63" s="368"/>
      <c r="AJ63" s="368"/>
      <c r="AK63" s="368"/>
      <c r="AL63" s="368"/>
      <c r="AM63" s="369"/>
      <c r="AN63" s="79"/>
      <c r="AO63" s="79"/>
      <c r="AP63" s="72"/>
    </row>
    <row r="64" spans="1:42" ht="12" customHeight="1" x14ac:dyDescent="0.25">
      <c r="A64" s="69"/>
      <c r="B64" s="345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9"/>
      <c r="AN64" s="79"/>
      <c r="AO64" s="79"/>
      <c r="AP64" s="72"/>
    </row>
    <row r="65" spans="1:42" ht="33" customHeight="1" x14ac:dyDescent="0.25">
      <c r="A65" s="69"/>
      <c r="B65" s="345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7"/>
      <c r="U65" s="79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9"/>
      <c r="AN65" s="79"/>
      <c r="AO65" s="79"/>
      <c r="AP65" s="72"/>
    </row>
    <row r="66" spans="1:42" ht="13.5" customHeight="1" x14ac:dyDescent="0.25">
      <c r="A66" s="69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7"/>
      <c r="U66" s="79"/>
      <c r="V66" s="351" t="s">
        <v>178</v>
      </c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79"/>
      <c r="AN66" s="79"/>
      <c r="AO66" s="79"/>
      <c r="AP66" s="72"/>
    </row>
    <row r="67" spans="1:42" ht="61.5" customHeight="1" x14ac:dyDescent="0.25">
      <c r="A67" s="69"/>
      <c r="B67" s="345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7"/>
      <c r="U67" s="79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9"/>
      <c r="AN67" s="79"/>
      <c r="AO67" s="79"/>
      <c r="AP67" s="72"/>
    </row>
    <row r="68" spans="1:42" ht="13.5" customHeight="1" x14ac:dyDescent="0.25">
      <c r="A68" s="69"/>
      <c r="B68" s="348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50"/>
      <c r="U68" s="79"/>
      <c r="V68" s="351" t="s">
        <v>179</v>
      </c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79"/>
      <c r="AN68" s="79"/>
      <c r="AO68" s="79"/>
      <c r="AP68" s="72"/>
    </row>
    <row r="69" spans="1:42" ht="6" customHeight="1" x14ac:dyDescent="0.25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9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9"/>
      <c r="AN69" s="79"/>
      <c r="AO69" s="79"/>
      <c r="AP69" s="72"/>
    </row>
    <row r="70" spans="1:42" ht="12.75" customHeight="1" x14ac:dyDescent="0.25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87"/>
      <c r="AN70" s="87"/>
      <c r="AO70" s="87"/>
      <c r="AP70" s="77"/>
    </row>
  </sheetData>
  <mergeCells count="111">
    <mergeCell ref="B3:N4"/>
    <mergeCell ref="AE3:AL3"/>
    <mergeCell ref="B5:AH5"/>
    <mergeCell ref="AI5:AL5"/>
    <mergeCell ref="B7:AK7"/>
    <mergeCell ref="B11:F11"/>
    <mergeCell ref="G11:AL12"/>
    <mergeCell ref="B14:F14"/>
    <mergeCell ref="G14:AL15"/>
    <mergeCell ref="P41:V41"/>
    <mergeCell ref="AJ39:AM39"/>
    <mergeCell ref="AJ37:AM37"/>
    <mergeCell ref="AJ35:AM35"/>
    <mergeCell ref="AJ34:AM34"/>
    <mergeCell ref="AA18:AI19"/>
    <mergeCell ref="AA20:AI22"/>
    <mergeCell ref="B32:N32"/>
    <mergeCell ref="AJ32:AM32"/>
    <mergeCell ref="O24:Z24"/>
    <mergeCell ref="O31:Z31"/>
    <mergeCell ref="O30:Z30"/>
    <mergeCell ref="O29:Z29"/>
    <mergeCell ref="O28:Z28"/>
    <mergeCell ref="O27:Z27"/>
    <mergeCell ref="O18:Z19"/>
    <mergeCell ref="B24:N24"/>
    <mergeCell ref="B23:N23"/>
    <mergeCell ref="B25:N25"/>
    <mergeCell ref="B26:N26"/>
    <mergeCell ref="B27:N27"/>
    <mergeCell ref="AA25:AI25"/>
    <mergeCell ref="O26:Z26"/>
    <mergeCell ref="AJ18:AM22"/>
    <mergeCell ref="AJ31:AM31"/>
    <mergeCell ref="AJ30:AM30"/>
    <mergeCell ref="AJ29:AM29"/>
    <mergeCell ref="AJ28:AM28"/>
    <mergeCell ref="AJ27:AM27"/>
    <mergeCell ref="AJ26:AM26"/>
    <mergeCell ref="AJ25:AM25"/>
    <mergeCell ref="AJ24:AM24"/>
    <mergeCell ref="B61:T68"/>
    <mergeCell ref="V66:AL66"/>
    <mergeCell ref="V68:AL68"/>
    <mergeCell ref="E43:J43"/>
    <mergeCell ref="C53:O54"/>
    <mergeCell ref="D56:E56"/>
    <mergeCell ref="K56:P56"/>
    <mergeCell ref="P43:V43"/>
    <mergeCell ref="AJ46:AM46"/>
    <mergeCell ref="AJ51:AM51"/>
    <mergeCell ref="AJ50:AM50"/>
    <mergeCell ref="AH61:AM61"/>
    <mergeCell ref="V61:AF61"/>
    <mergeCell ref="V62:AF63"/>
    <mergeCell ref="AH62:AM63"/>
    <mergeCell ref="X58:Z58"/>
    <mergeCell ref="T58:W58"/>
    <mergeCell ref="AI58:AJ58"/>
    <mergeCell ref="D58:E58"/>
    <mergeCell ref="K58:S58"/>
    <mergeCell ref="AC58:AH58"/>
    <mergeCell ref="B46:N46"/>
    <mergeCell ref="X56:Z56"/>
    <mergeCell ref="T56:W56"/>
    <mergeCell ref="O20:Z22"/>
    <mergeCell ref="B38:N38"/>
    <mergeCell ref="B39:N39"/>
    <mergeCell ref="AA39:AI39"/>
    <mergeCell ref="O39:Z39"/>
    <mergeCell ref="B36:N36"/>
    <mergeCell ref="AA37:AI37"/>
    <mergeCell ref="O37:Z37"/>
    <mergeCell ref="B31:N31"/>
    <mergeCell ref="O35:Z35"/>
    <mergeCell ref="O34:Z34"/>
    <mergeCell ref="AA31:AI31"/>
    <mergeCell ref="AA30:AI30"/>
    <mergeCell ref="AA29:AI29"/>
    <mergeCell ref="AA28:AI28"/>
    <mergeCell ref="AA27:AI27"/>
    <mergeCell ref="AA26:AI26"/>
    <mergeCell ref="B30:N30"/>
    <mergeCell ref="B29:N29"/>
    <mergeCell ref="B28:N28"/>
    <mergeCell ref="B18:N22"/>
    <mergeCell ref="B37:N37"/>
    <mergeCell ref="AI56:AJ56"/>
    <mergeCell ref="B50:N50"/>
    <mergeCell ref="O50:Z50"/>
    <mergeCell ref="O46:Z46"/>
    <mergeCell ref="AA46:AI46"/>
    <mergeCell ref="AC56:AH56"/>
    <mergeCell ref="O32:Z32"/>
    <mergeCell ref="AA24:AI24"/>
    <mergeCell ref="AJ36:AL36"/>
    <mergeCell ref="AA36:AI36"/>
    <mergeCell ref="O36:Z36"/>
    <mergeCell ref="B35:N35"/>
    <mergeCell ref="B34:N34"/>
    <mergeCell ref="AA35:AI35"/>
    <mergeCell ref="AA34:AI34"/>
    <mergeCell ref="B33:N33"/>
    <mergeCell ref="AA32:AI32"/>
    <mergeCell ref="O25:Z25"/>
    <mergeCell ref="AA50:AI50"/>
    <mergeCell ref="B51:N51"/>
    <mergeCell ref="O51:Z51"/>
    <mergeCell ref="AA51:AI51"/>
    <mergeCell ref="E41:J41"/>
    <mergeCell ref="O40:Z40"/>
  </mergeCells>
  <pageMargins left="0.25" right="0.25" top="0.25" bottom="0.25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Itinerário A</vt:lpstr>
      <vt:lpstr>Itinerário B</vt:lpstr>
      <vt:lpstr>Resumo</vt:lpstr>
      <vt:lpstr>Proposta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</dc:creator>
  <cp:lastModifiedBy>Usuario</cp:lastModifiedBy>
  <cp:lastPrinted>2019-01-15T14:56:20Z</cp:lastPrinted>
  <dcterms:created xsi:type="dcterms:W3CDTF">2018-09-04T12:43:53Z</dcterms:created>
  <dcterms:modified xsi:type="dcterms:W3CDTF">2019-01-16T12:31:07Z</dcterms:modified>
</cp:coreProperties>
</file>