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60" windowWidth="15480" windowHeight="11580"/>
  </bookViews>
  <sheets>
    <sheet name="Planilha Proposta Separada" sheetId="19" r:id="rId1"/>
    <sheet name="Modelo Estimativa Resumida" sheetId="22" r:id="rId2"/>
  </sheets>
  <definedNames>
    <definedName name="_xlnm.Print_Area" localSheetId="1">'Modelo Estimativa Resumida'!$A$1:$C$31</definedName>
    <definedName name="_xlnm.Print_Area" localSheetId="0">'Planilha Proposta Separada'!$A$1:$H$234</definedName>
  </definedNames>
  <calcPr calcId="125725"/>
</workbook>
</file>

<file path=xl/calcChain.xml><?xml version="1.0" encoding="utf-8"?>
<calcChain xmlns="http://schemas.openxmlformats.org/spreadsheetml/2006/main">
  <c r="G138" i="19"/>
  <c r="G135"/>
  <c r="G29" l="1"/>
  <c r="G28"/>
  <c r="G27"/>
  <c r="G26"/>
  <c r="G25"/>
  <c r="G110"/>
  <c r="C11" i="22" l="1"/>
  <c r="G49" i="19" l="1"/>
  <c r="G47"/>
  <c r="G46"/>
  <c r="G45"/>
  <c r="G196" l="1"/>
  <c r="E25" s="1"/>
  <c r="G195"/>
  <c r="G169"/>
  <c r="G168"/>
  <c r="G167"/>
  <c r="G166"/>
  <c r="G165"/>
  <c r="G164"/>
  <c r="G163"/>
  <c r="G159"/>
  <c r="G158"/>
  <c r="G157"/>
  <c r="G137"/>
  <c r="G136"/>
  <c r="G108"/>
  <c r="G107"/>
  <c r="G82"/>
  <c r="G126" s="1"/>
  <c r="B28"/>
  <c r="B27"/>
  <c r="B26"/>
  <c r="B25"/>
  <c r="B22"/>
  <c r="B21"/>
  <c r="B20"/>
  <c r="B19"/>
  <c r="B18"/>
  <c r="G160" l="1"/>
  <c r="G161" s="1"/>
  <c r="G124"/>
  <c r="G170"/>
  <c r="G171" s="1"/>
  <c r="G117"/>
  <c r="G118" s="1"/>
  <c r="G91"/>
  <c r="G92" s="1"/>
  <c r="G151"/>
  <c r="G145"/>
  <c r="G153"/>
  <c r="G154" s="1"/>
  <c r="G147"/>
  <c r="G148" s="1"/>
  <c r="G94"/>
  <c r="G95" s="1"/>
  <c r="G96" s="1"/>
  <c r="G102" s="1"/>
  <c r="G125"/>
  <c r="G113"/>
  <c r="G114" s="1"/>
  <c r="G121"/>
  <c r="G122" s="1"/>
  <c r="G133"/>
  <c r="G200"/>
  <c r="G87"/>
  <c r="G134"/>
  <c r="G139" l="1"/>
  <c r="G140" s="1"/>
  <c r="G142" s="1"/>
  <c r="G143" s="1"/>
  <c r="G127"/>
  <c r="G128" s="1"/>
  <c r="G201"/>
  <c r="G205" s="1"/>
  <c r="G206" s="1"/>
  <c r="G215" s="1"/>
  <c r="G152"/>
  <c r="G155" s="1"/>
  <c r="G146"/>
  <c r="G149" s="1"/>
  <c r="G172" l="1"/>
  <c r="E19" s="1"/>
  <c r="G105"/>
  <c r="G129" s="1"/>
  <c r="E18" s="1"/>
  <c r="E26"/>
  <c r="E27"/>
  <c r="G209" l="1"/>
  <c r="G211"/>
  <c r="G217"/>
  <c r="C12" i="22" s="1"/>
  <c r="G210" i="19"/>
  <c r="G176"/>
  <c r="G212" l="1"/>
  <c r="E28" s="1"/>
  <c r="G177"/>
  <c r="E20" s="1"/>
  <c r="E29" l="1"/>
  <c r="G181"/>
  <c r="G182" s="1"/>
  <c r="G190" s="1"/>
  <c r="C8" i="22" s="1"/>
  <c r="C15" s="1"/>
  <c r="E30" i="19" l="1"/>
  <c r="E21"/>
  <c r="G186" l="1"/>
  <c r="G185"/>
  <c r="G187"/>
  <c r="G188" l="1"/>
  <c r="E22" s="1"/>
  <c r="E23" l="1"/>
  <c r="G18" l="1"/>
  <c r="G19"/>
  <c r="G20"/>
  <c r="G21"/>
  <c r="G22"/>
  <c r="G23" l="1"/>
</calcChain>
</file>

<file path=xl/sharedStrings.xml><?xml version="1.0" encoding="utf-8"?>
<sst xmlns="http://schemas.openxmlformats.org/spreadsheetml/2006/main" count="537" uniqueCount="364">
  <si>
    <t>A</t>
  </si>
  <si>
    <t>UNIDADE</t>
  </si>
  <si>
    <t>TOTAL</t>
  </si>
  <si>
    <t>A1</t>
  </si>
  <si>
    <t>Dias de coleta/ano</t>
  </si>
  <si>
    <t>Dias</t>
  </si>
  <si>
    <t>A2</t>
  </si>
  <si>
    <t>Dias/mês</t>
  </si>
  <si>
    <t>A3</t>
  </si>
  <si>
    <t>Km/dia</t>
  </si>
  <si>
    <t>A5</t>
  </si>
  <si>
    <t>A7</t>
  </si>
  <si>
    <t>R$/l</t>
  </si>
  <si>
    <t>A8</t>
  </si>
  <si>
    <t>R$/un.</t>
  </si>
  <si>
    <t>A9</t>
  </si>
  <si>
    <t>A12</t>
  </si>
  <si>
    <t>A13</t>
  </si>
  <si>
    <t>A14</t>
  </si>
  <si>
    <t>A15</t>
  </si>
  <si>
    <t>Preço Boné</t>
  </si>
  <si>
    <t>A16</t>
  </si>
  <si>
    <t xml:space="preserve">Preço Calçado de Segurança                                         </t>
  </si>
  <si>
    <t>A17</t>
  </si>
  <si>
    <t>A18</t>
  </si>
  <si>
    <t>A19</t>
  </si>
  <si>
    <t xml:space="preserve">Salário base do Motorista               </t>
  </si>
  <si>
    <t>R$/mês</t>
  </si>
  <si>
    <t>A20</t>
  </si>
  <si>
    <t xml:space="preserve">Salário base do Coletor                                </t>
  </si>
  <si>
    <t>A22</t>
  </si>
  <si>
    <t>A23</t>
  </si>
  <si>
    <t>A24</t>
  </si>
  <si>
    <t>A25</t>
  </si>
  <si>
    <t>A26</t>
  </si>
  <si>
    <t>A27</t>
  </si>
  <si>
    <t>Encargos sociais</t>
  </si>
  <si>
    <t>%</t>
  </si>
  <si>
    <t>A28</t>
  </si>
  <si>
    <t>R$/ano/veículo</t>
  </si>
  <si>
    <t>A29</t>
  </si>
  <si>
    <t>A30</t>
  </si>
  <si>
    <t>A31</t>
  </si>
  <si>
    <t>B</t>
  </si>
  <si>
    <t>FROTA DE VEÍCULOS</t>
  </si>
  <si>
    <t>B1</t>
  </si>
  <si>
    <t>veículos</t>
  </si>
  <si>
    <t>C</t>
  </si>
  <si>
    <t>QUILOMETRAGEM PERCORRIDA</t>
  </si>
  <si>
    <t>C1</t>
  </si>
  <si>
    <t>Km/mês</t>
  </si>
  <si>
    <t>C3</t>
  </si>
  <si>
    <t>CUSTO DE FROTA</t>
  </si>
  <si>
    <t>1.1</t>
  </si>
  <si>
    <t>1.1.1</t>
  </si>
  <si>
    <t>l/Km</t>
  </si>
  <si>
    <t>1.1.2</t>
  </si>
  <si>
    <t>1.2</t>
  </si>
  <si>
    <t>1.2.1</t>
  </si>
  <si>
    <t>1.2.2</t>
  </si>
  <si>
    <t>1.3</t>
  </si>
  <si>
    <t>CUSTO DE RODAGEM</t>
  </si>
  <si>
    <t>1.3.1</t>
  </si>
  <si>
    <t>R$/jogo</t>
  </si>
  <si>
    <t>1.3.2</t>
  </si>
  <si>
    <t>Km</t>
  </si>
  <si>
    <t>1.4</t>
  </si>
  <si>
    <t>1.4.1</t>
  </si>
  <si>
    <t>%/mês</t>
  </si>
  <si>
    <t>1.4.2</t>
  </si>
  <si>
    <t>1.5</t>
  </si>
  <si>
    <t>1.5.2</t>
  </si>
  <si>
    <t>1.6</t>
  </si>
  <si>
    <t xml:space="preserve">DEPRECIAÇÃO </t>
  </si>
  <si>
    <t>Fator de depreciação</t>
  </si>
  <si>
    <t>1.7</t>
  </si>
  <si>
    <t>REMUNERAÇÃO</t>
  </si>
  <si>
    <t>1.7.1</t>
  </si>
  <si>
    <t>1.7.2</t>
  </si>
  <si>
    <t>1.8</t>
  </si>
  <si>
    <t>LICENCIAMENTO E SEGURO</t>
  </si>
  <si>
    <t>2.3</t>
  </si>
  <si>
    <t>SALÁRIOS</t>
  </si>
  <si>
    <t>2.3.1.1</t>
  </si>
  <si>
    <t>2.4</t>
  </si>
  <si>
    <t>ENCARGOS SOCIAIS</t>
  </si>
  <si>
    <t>2.4.1</t>
  </si>
  <si>
    <t>2.4.3</t>
  </si>
  <si>
    <t>2.5.1</t>
  </si>
  <si>
    <t xml:space="preserve">AUXILIO ALIMENTAÇÃO                        </t>
  </si>
  <si>
    <t xml:space="preserve">Custo total do auxilio alimentação                                </t>
  </si>
  <si>
    <t>2.5.2</t>
  </si>
  <si>
    <t>VALE TRANSPORTE</t>
  </si>
  <si>
    <t xml:space="preserve">Custo total do vale transporte          </t>
  </si>
  <si>
    <t>2.6</t>
  </si>
  <si>
    <t>3.1</t>
  </si>
  <si>
    <t>4.1</t>
  </si>
  <si>
    <t>4.2</t>
  </si>
  <si>
    <t>5.3</t>
  </si>
  <si>
    <t xml:space="preserve">Custo Taxa de expedição de documento (CRLV) </t>
  </si>
  <si>
    <t>INSUMOS BÁSICOS</t>
  </si>
  <si>
    <t>R$/Km</t>
  </si>
  <si>
    <t>R$/dia</t>
  </si>
  <si>
    <t>MÃO DE OBRA DIRETA</t>
  </si>
  <si>
    <t>funcionários</t>
  </si>
  <si>
    <t>D</t>
  </si>
  <si>
    <t>D1</t>
  </si>
  <si>
    <t>D3</t>
  </si>
  <si>
    <t>D7</t>
  </si>
  <si>
    <t>Preço veículo coleta</t>
  </si>
  <si>
    <t>Preço do diesel</t>
  </si>
  <si>
    <t>CUSTO COM MÃO DE OBRA DIRETA</t>
  </si>
  <si>
    <t xml:space="preserve">Custo total dos encargos sociais com mão de obra direta                    </t>
  </si>
  <si>
    <t>QUILOMETRAGEM DE COLETA</t>
  </si>
  <si>
    <t>TOTAL DE FUNCIONÁRIOS DA MÃO DE OBRA DIRETA</t>
  </si>
  <si>
    <t xml:space="preserve">Preço Calça                                             </t>
  </si>
  <si>
    <t xml:space="preserve">Preço Camiseta manga curta </t>
  </si>
  <si>
    <t xml:space="preserve">Preço Camiseta manga longa                                    </t>
  </si>
  <si>
    <t>Semanas/mês</t>
  </si>
  <si>
    <t>Total quilometragem percorrida na coleta</t>
  </si>
  <si>
    <t>A32</t>
  </si>
  <si>
    <r>
      <t>Preço Capa de Chuva PVC</t>
    </r>
    <r>
      <rPr>
        <b/>
        <sz val="10"/>
        <color theme="1"/>
        <rFont val="Arial"/>
        <family val="2"/>
      </rPr>
      <t xml:space="preserve">                        </t>
    </r>
  </si>
  <si>
    <t xml:space="preserve">TOTAL QUILOMETRAGEM </t>
  </si>
  <si>
    <t>QUILOMETRAGEM PARA DESTINO FINAL</t>
  </si>
  <si>
    <t>TOTAL CUSTO FROTA</t>
  </si>
  <si>
    <t>DESTINAÇÃO FINAL</t>
  </si>
  <si>
    <t>A10</t>
  </si>
  <si>
    <t>A11</t>
  </si>
  <si>
    <t>TOTAL CUSTO MÃO DE OBRA</t>
  </si>
  <si>
    <t>Quilometragem para Destinação Final</t>
  </si>
  <si>
    <t xml:space="preserve">Preço de um pneu novo </t>
  </si>
  <si>
    <t xml:space="preserve">Preço de uma recapagem de pneu </t>
  </si>
  <si>
    <t xml:space="preserve">Coleta Urbana (3 X por semana) </t>
  </si>
  <si>
    <t>Destinação final</t>
  </si>
  <si>
    <t xml:space="preserve">Custo total de combustível da frota </t>
  </si>
  <si>
    <t xml:space="preserve">Custo total de lubrificantes da frota </t>
  </si>
  <si>
    <t xml:space="preserve">Pneu                                                         </t>
  </si>
  <si>
    <t xml:space="preserve">Custo total de rodagem      </t>
  </si>
  <si>
    <t>Custo de depreciação dos veículos</t>
  </si>
  <si>
    <t xml:space="preserve">Custo de remuneração dos veículos </t>
  </si>
  <si>
    <t xml:space="preserve">Custo Seguro Obrigatório (DPVAT)                  </t>
  </si>
  <si>
    <t>Custo IPVA</t>
  </si>
  <si>
    <t xml:space="preserve">Motoristas                                            </t>
  </si>
  <si>
    <t xml:space="preserve">Coletores                </t>
  </si>
  <si>
    <t>Custo de Encargos Sociais</t>
  </si>
  <si>
    <t xml:space="preserve">Motoristas </t>
  </si>
  <si>
    <t>Coletores</t>
  </si>
  <si>
    <r>
      <t>Coletores</t>
    </r>
    <r>
      <rPr>
        <b/>
        <sz val="10"/>
        <color theme="1"/>
        <rFont val="Arial"/>
        <family val="2"/>
      </rPr>
      <t xml:space="preserve">       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                                   </t>
    </r>
  </si>
  <si>
    <t xml:space="preserve">Custo uniforme/EPI's por Motorista             </t>
  </si>
  <si>
    <t>Custo dos uniformes/EPI's Motoristas</t>
  </si>
  <si>
    <t xml:space="preserve">Custo uniforme/EPI's por Coletor </t>
  </si>
  <si>
    <t>Custo dos uniformes/EPI's Coletores</t>
  </si>
  <si>
    <t>A4</t>
  </si>
  <si>
    <t>A6</t>
  </si>
  <si>
    <t>A21</t>
  </si>
  <si>
    <r>
      <t>Motoristas</t>
    </r>
    <r>
      <rPr>
        <b/>
        <sz val="10"/>
        <color theme="1"/>
        <rFont val="Arial"/>
        <family val="2"/>
      </rPr>
      <t xml:space="preserve">                </t>
    </r>
  </si>
  <si>
    <t>C2</t>
  </si>
  <si>
    <t>D2</t>
  </si>
  <si>
    <t>D4</t>
  </si>
  <si>
    <t>D5</t>
  </si>
  <si>
    <t>D6</t>
  </si>
  <si>
    <t xml:space="preserve">COMBUSTÍVEL </t>
  </si>
  <si>
    <t>1.4.3</t>
  </si>
  <si>
    <t>1.5.1</t>
  </si>
  <si>
    <t>1.5.3</t>
  </si>
  <si>
    <t xml:space="preserve">Insalubridade do Motorista               </t>
  </si>
  <si>
    <t>Insalubridade do Coletor</t>
  </si>
  <si>
    <t>Insalubridade</t>
  </si>
  <si>
    <t>2.1</t>
  </si>
  <si>
    <t>2.1.1</t>
  </si>
  <si>
    <t>2.1.2</t>
  </si>
  <si>
    <t>2.1.1.1</t>
  </si>
  <si>
    <t>2.1.2.1</t>
  </si>
  <si>
    <t>2.2</t>
  </si>
  <si>
    <t>2.2.1</t>
  </si>
  <si>
    <t>2.2.2</t>
  </si>
  <si>
    <t>Custo de licenciamento e seguro</t>
  </si>
  <si>
    <t>1.7.3</t>
  </si>
  <si>
    <t>Custo de salários com mão de obra direta</t>
  </si>
  <si>
    <t>2.1.3</t>
  </si>
  <si>
    <t>2.3.1</t>
  </si>
  <si>
    <t>2.3.2</t>
  </si>
  <si>
    <t>2.3.2.1</t>
  </si>
  <si>
    <t>2.3.3</t>
  </si>
  <si>
    <t>Participação do empregado no vale alimentação</t>
  </si>
  <si>
    <t>Participação do empregado para custeio do Vale transporte</t>
  </si>
  <si>
    <t xml:space="preserve">Desconto legal para custeio do Vale transporte </t>
  </si>
  <si>
    <t>2.4.1.1</t>
  </si>
  <si>
    <t>2.4.2</t>
  </si>
  <si>
    <t>2.4.2.1</t>
  </si>
  <si>
    <t>2.5</t>
  </si>
  <si>
    <t>2.5.3</t>
  </si>
  <si>
    <t>Fator para Despesas Administrativas</t>
  </si>
  <si>
    <t xml:space="preserve">Quilometragem para Coleta Urbana </t>
  </si>
  <si>
    <t>R$/mês/func.</t>
  </si>
  <si>
    <t>UNIFORMES/EPI's MOTORISTAS</t>
  </si>
  <si>
    <t>UNIFORMES/EPI's COLETORES</t>
  </si>
  <si>
    <t>2.5.4</t>
  </si>
  <si>
    <t>2.5.5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</si>
  <si>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</si>
  <si>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</si>
  <si>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</si>
  <si>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</si>
  <si>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</si>
  <si>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</si>
  <si>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</si>
  <si>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</si>
  <si>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</si>
  <si>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Auxilio alimentação</t>
  </si>
  <si>
    <t>COLETA, TRANSPORTE E DESTINO FINAL DE RESÍDUOS SÓLIDOS URBANOS</t>
  </si>
  <si>
    <t>QUANTIDADE</t>
  </si>
  <si>
    <t>PERCENTAGEM</t>
  </si>
  <si>
    <t xml:space="preserve">Calça                                </t>
  </si>
  <si>
    <t xml:space="preserve">Camiseta manga curta                               </t>
  </si>
  <si>
    <t xml:space="preserve">Camiseta manga longa                                     </t>
  </si>
  <si>
    <t xml:space="preserve">Boné </t>
  </si>
  <si>
    <t xml:space="preserve">Calçado de segurança                           </t>
  </si>
  <si>
    <t>Capa de Chuva PVC</t>
  </si>
  <si>
    <t xml:space="preserve">Camiseta manga curta                                   </t>
  </si>
  <si>
    <t xml:space="preserve">Calçado de segurança                                             </t>
  </si>
  <si>
    <t>un./ano</t>
  </si>
  <si>
    <t xml:space="preserve">COFINS                               </t>
  </si>
  <si>
    <t xml:space="preserve">PIS                                </t>
  </si>
  <si>
    <r>
      <t xml:space="preserve">ISSQN </t>
    </r>
    <r>
      <rPr>
        <b/>
        <sz val="10"/>
        <color theme="1"/>
        <rFont val="Arial"/>
        <family val="2"/>
      </rPr>
      <t xml:space="preserve">                                  </t>
    </r>
  </si>
  <si>
    <t>4.3</t>
  </si>
  <si>
    <t>5.1</t>
  </si>
  <si>
    <t>5.2</t>
  </si>
  <si>
    <t>1.3.3</t>
  </si>
  <si>
    <t>1.3.4</t>
  </si>
  <si>
    <t>1.7.4</t>
  </si>
  <si>
    <t>1.7.5</t>
  </si>
  <si>
    <t>Custo (R$/mês)</t>
  </si>
  <si>
    <t>SÍNTESE DOS CUSTOS</t>
  </si>
  <si>
    <t>PREÇO POR TONELADA</t>
  </si>
  <si>
    <t>B2</t>
  </si>
  <si>
    <t xml:space="preserve">Luva para o recolhimento resíduo sólido urbano </t>
  </si>
  <si>
    <t>Preço Luva para o recolhimento resíduos sólidos</t>
  </si>
  <si>
    <t>Veículo com Caçamba</t>
  </si>
  <si>
    <t xml:space="preserve">Convenção Coletiva de Trabalho - Número de Registro no MTE </t>
  </si>
  <si>
    <t>Vigência</t>
  </si>
  <si>
    <t>Data-Base da categoria</t>
  </si>
  <si>
    <t>un.</t>
  </si>
  <si>
    <t>recap.</t>
  </si>
  <si>
    <t xml:space="preserve">Recapagem pneu                                    </t>
  </si>
  <si>
    <t>1.6.1</t>
  </si>
  <si>
    <t>1.6.2</t>
  </si>
  <si>
    <t>1.6.3</t>
  </si>
  <si>
    <t>2.1.4</t>
  </si>
  <si>
    <t>R$/t</t>
  </si>
  <si>
    <t>R$ c/ recap.</t>
  </si>
  <si>
    <t>DISTÂNCIA DO LOCAL DE DESTINAÇÃO FINAL ATÉ O MUNICÍPIO DE CONDOR:</t>
  </si>
  <si>
    <t>2.7</t>
  </si>
  <si>
    <t>3.2</t>
  </si>
  <si>
    <t>3.3</t>
  </si>
  <si>
    <t>5.4</t>
  </si>
  <si>
    <t>CUSTOS FIXOS</t>
  </si>
  <si>
    <t>CUSTOS VARIÁVEIS</t>
  </si>
  <si>
    <t>R$/ton</t>
  </si>
  <si>
    <t>7.1</t>
  </si>
  <si>
    <t>7.2</t>
  </si>
  <si>
    <t>8.1</t>
  </si>
  <si>
    <t>8.2</t>
  </si>
  <si>
    <t>8.3</t>
  </si>
  <si>
    <t>9.1</t>
  </si>
  <si>
    <t>9.2</t>
  </si>
  <si>
    <t>9.3</t>
  </si>
  <si>
    <t>Total do Custo Fixos</t>
  </si>
  <si>
    <t>Total custos Fixos e Despesas Administrativas</t>
  </si>
  <si>
    <t>DESPESAS ADMINISTRATIVAS PARA OS CUSTOS FIXOS</t>
  </si>
  <si>
    <t>TOTAL DESPESAS ADMINISTRATIVAS PARA OS CUSTOS FIXOS</t>
  </si>
  <si>
    <t xml:space="preserve">TOTAL DE  LUCRO PARA OS CUSTOS FIXOS                  </t>
  </si>
  <si>
    <t>DESPESAS ADMINISTRATIVAS PARA OS CUSTOS VARIÁVEIS</t>
  </si>
  <si>
    <t>TOTAL DESPESAS ADMINISTRATIVAS PARA OS CUSTOS VARIÁVEIS</t>
  </si>
  <si>
    <t>LUCRO PARA OS CUSTOS FIXOS</t>
  </si>
  <si>
    <t>TRIBUTOS SOBRE O FATURAMENTO PARA OS CUSTOS FIXOS</t>
  </si>
  <si>
    <t xml:space="preserve">TOTAL DE TRIBUTOS SOBRE O FATURAMENTO  PARA OS CUSTOS FIXOS            </t>
  </si>
  <si>
    <t>Total dos Custos Variáveis</t>
  </si>
  <si>
    <t>LUCRO PARA OS CUSTOS VARIÁVEIS</t>
  </si>
  <si>
    <t>Total Custos Variáveis e Despesas Administrativas</t>
  </si>
  <si>
    <t>TOTAL DE  LUCRO PARA OS CUSTOS VARIÁVEIS</t>
  </si>
  <si>
    <t>TRIBUTOS SOBRE O FATURAMENTO PARA OS CUSTOS VARIÁVEIS</t>
  </si>
  <si>
    <t xml:space="preserve">TOTAL DE TRIBUTOS SOBRE O FATURAMENTO PARA OS CUSTOS VARIÁVEIS                </t>
  </si>
  <si>
    <t>PREÇO FIXO</t>
  </si>
  <si>
    <t>MOTORISTA</t>
  </si>
  <si>
    <t>COLETOR</t>
  </si>
  <si>
    <t>10.1</t>
  </si>
  <si>
    <t>10.2</t>
  </si>
  <si>
    <t>10.3</t>
  </si>
  <si>
    <t>10.4</t>
  </si>
  <si>
    <t>CUSTOS POR TONELADA</t>
  </si>
  <si>
    <t>ton</t>
  </si>
  <si>
    <t>INSTRUMENTOS BASE PARA DEFINIÇÕES DAS RELAÇOES DE TRABALHO</t>
  </si>
  <si>
    <t>LUBRIFICANTES</t>
  </si>
  <si>
    <t xml:space="preserve">Média de dias de trabalho </t>
  </si>
  <si>
    <t>Média de semanas</t>
  </si>
  <si>
    <t>Taxa para os custos proporcionais ao serviço no município (3/6 dias úteis/sem.)</t>
  </si>
  <si>
    <t>Quantidade média de Resíduos</t>
  </si>
  <si>
    <t>t/mês</t>
  </si>
  <si>
    <t>A33</t>
  </si>
  <si>
    <t>A34</t>
  </si>
  <si>
    <t xml:space="preserve">Preço caçamba        </t>
  </si>
  <si>
    <t>Valor base para cálculo da insalubridade do Motorista</t>
  </si>
  <si>
    <t>Valor base para cálculo da insalubridade do Coletor</t>
  </si>
  <si>
    <t xml:space="preserve">Preço do Vale transporte                              </t>
  </si>
  <si>
    <t>Participação do empregado no Auxilio Alimentação</t>
  </si>
  <si>
    <t>Motoristas turno diurno</t>
  </si>
  <si>
    <t>Coletores turno diurno</t>
  </si>
  <si>
    <t>Total quilometragem percorrida para Destino Final</t>
  </si>
  <si>
    <t xml:space="preserve">Custo de lubrificantes </t>
  </si>
  <si>
    <t>Vida útil pneus (com as recapagens)</t>
  </si>
  <si>
    <t xml:space="preserve">Custo total com peças e acessórios </t>
  </si>
  <si>
    <t>PEÇAS E ACESSÓRIOS</t>
  </si>
  <si>
    <t>Coeficiente de consumo de peças e acessórios</t>
  </si>
  <si>
    <t xml:space="preserve">Custo proporcional de peças e acessórios </t>
  </si>
  <si>
    <t>Coeficiente de consumo combustível</t>
  </si>
  <si>
    <t xml:space="preserve">Custo proporcional de remuneração </t>
  </si>
  <si>
    <t xml:space="preserve">Custo proporcional de depreciação </t>
  </si>
  <si>
    <t>Fator de remuneração</t>
  </si>
  <si>
    <t>Custo proporcional de licenciamento e seguro</t>
  </si>
  <si>
    <t xml:space="preserve">Custo proporcional de salários com mão de obra direta </t>
  </si>
  <si>
    <t>Fator de Lucro</t>
  </si>
  <si>
    <t>CUSTO DE DESTINAÇÃO FINAL EM SISTEMA LICENCIADO</t>
  </si>
  <si>
    <t>Tonelagem mensal de RSU</t>
  </si>
  <si>
    <t>11.1</t>
  </si>
  <si>
    <t>PREÇO VARIÁVEL (ESTIMATIVA DE 62 TONELADAS POR MES)</t>
  </si>
  <si>
    <t>PLANILHA DE PROPOSTA FINANCEIRA</t>
  </si>
  <si>
    <t>A EMPRESA DEVERÁ PREENCHER OS ESPAÇOS DESTACADOS DA PRESENTE PLANILHA DE ACORDO COM OS CUSTOS, VEÍCULOS E EQUIPAMENTOS A SEREM UTILIZADOS NA PRESTAÇÃO DOS SERVIÇOS, SOB PENA DE GLOSAS1 NOS PAGAMENTOS MENSAIS. VALORES OU ITENS ACIMA DOS ESTIMADOS E ORÇADOS PELO MUNICÍPIO APARECERÃO REALÇADOS.</t>
  </si>
  <si>
    <t xml:space="preserve">NOME DA EMPRESA: </t>
  </si>
  <si>
    <t>CNPJ:</t>
  </si>
  <si>
    <t>CIDADE:</t>
  </si>
  <si>
    <t>1 - Glosa é toda cobrança efetuada que não coincide com os acordos e regras firmadas entre o serviço contratado e a empresa contratante.</t>
  </si>
  <si>
    <r>
      <t>PREÇO FIXO</t>
    </r>
    <r>
      <rPr>
        <b/>
        <vertAlign val="superscript"/>
        <sz val="12"/>
        <color theme="1"/>
        <rFont val="Arial"/>
        <family val="2"/>
      </rPr>
      <t>2</t>
    </r>
  </si>
  <si>
    <t>Ao município de Condor/RS</t>
  </si>
  <si>
    <t>______________________________________________</t>
  </si>
  <si>
    <t>Nome do Responsável</t>
  </si>
  <si>
    <t>Cargo</t>
  </si>
  <si>
    <t>Carimbo da Empresa</t>
  </si>
  <si>
    <t>(LOCAL),  (DIA) de (MÊS) de 2016</t>
  </si>
  <si>
    <t>2 -  O Preço Fixo será remunerado mensalmente, independente da quantidade de toneladas transportadas, não se afastando a possibilidade de glosas, caso algum(s) custo(s) não se efetive(m) ou não seja(m) comprovado(s) pela empresa.</t>
  </si>
  <si>
    <t>PREÇO POR TONELADA DE RSU DESTINADO</t>
  </si>
  <si>
    <t>DADOS DA PROPONENTE</t>
  </si>
  <si>
    <t xml:space="preserve">Seguro obrigatório (DPVAT) </t>
  </si>
  <si>
    <t>IPVA - Observar art. 4º, inciso IV e V do Decreto Nº 32.144, de 30 de dezembro de 1985 - ISENTOS</t>
  </si>
  <si>
    <t>Total de veículos para coleta e destinação final</t>
  </si>
  <si>
    <t>Preço da Destinação Final por empresa Licenciada</t>
  </si>
  <si>
    <t>2.1.1.2</t>
  </si>
  <si>
    <t>Hora extra (feriados trabalhados que vão coincidir com dias da coleta) = 100%</t>
  </si>
  <si>
    <t>2.1.2.2</t>
  </si>
  <si>
    <t>VALOR MENSAL FIXO</t>
  </si>
  <si>
    <t>VALOR MENSAL PARA CUSTOS FIXOS</t>
  </si>
  <si>
    <t>VALOR MENSAL VARIÁVEL</t>
  </si>
  <si>
    <t xml:space="preserve">QUANTIDADE MENSAL ESTIMADA DE RSU </t>
  </si>
  <si>
    <t>62 TONELADAS</t>
  </si>
  <si>
    <t>VALOR UNITÁRIO PARA DESTINAÇÃO DE RSU</t>
  </si>
  <si>
    <t xml:space="preserve">VALOR MENSAL PARA CUSTO VARIÁVEL </t>
  </si>
  <si>
    <t>VALOR MENSAL TOTAL ESTIMADO</t>
  </si>
  <si>
    <t>E</t>
  </si>
  <si>
    <t>VALOR MENSAL DO SERVIÇO (FIXO +VARIÁVEL)</t>
  </si>
  <si>
    <t>MODELO DE ESTIMATIVA DE PREÇO</t>
  </si>
  <si>
    <r>
      <t>PREÇO VARIÁVEL</t>
    </r>
    <r>
      <rPr>
        <b/>
        <vertAlign val="superscript"/>
        <sz val="12"/>
        <color theme="1"/>
        <rFont val="Arial"/>
        <family val="2"/>
      </rPr>
      <t>4</t>
    </r>
  </si>
  <si>
    <t>4 -  O Preço Variável será remunerado de acordo com a tonelagem efetivamente transportada e destinada, a qual será aferida pela municipalidade e multiplicada pelo Preço por Tonelada, não se afastando a possibilidade de glosas, caso algum(s) custo(s) não se efetive(m) ou não seja(m) comprovado(s) pela empresa.</t>
  </si>
  <si>
    <t>3 - Licitantes que por ventura da Licitação tenham fornecido orçamentos para Destinação Final de RSU recentemente para o Município de Condor, devem respeitar os valores já apresentados, exceto sob justificativa a ser avaliada pela comissão.</t>
  </si>
  <si>
    <t>-</t>
  </si>
  <si>
    <t>Preço da Taxa de expedição do documento (CRLV) - Observar valore p/ veículos com mais de 15 anos</t>
  </si>
</sst>
</file>

<file path=xl/styles.xml><?xml version="1.0" encoding="utf-8"?>
<styleSheet xmlns="http://schemas.openxmlformats.org/spreadsheetml/2006/main">
  <numFmts count="8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[$R$ -416]* #,##0.00_);_([$R$ -416]* \(#,##0.00\);_([$R$ -416]* &quot;-&quot;??_);_(@_)"/>
    <numFmt numFmtId="166" formatCode="_(&quot;R$&quot;* #,##0.00_);_(&quot;R$&quot;* \(#,##0.00\);_(&quot;R$&quot;* &quot;-&quot;??_);_(@_)"/>
    <numFmt numFmtId="167" formatCode="0.00000"/>
    <numFmt numFmtId="168" formatCode="&quot;R$ &quot;#,##0.00"/>
    <numFmt numFmtId="169" formatCode="_-&quot;R$&quot;\ * #,##0.000_-;\-&quot;R$&quot;\ * #,##0.0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3">
    <xf numFmtId="0" fontId="0" fillId="0" borderId="0" xfId="0"/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/>
    <xf numFmtId="0" fontId="3" fillId="0" borderId="3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Border="1" applyAlignment="1">
      <alignment horizontal="center" wrapText="1"/>
    </xf>
    <xf numFmtId="43" fontId="6" fillId="0" borderId="0" xfId="4" applyFont="1" applyBorder="1" applyAlignment="1">
      <alignment horizontal="left" vertical="center"/>
    </xf>
    <xf numFmtId="43" fontId="6" fillId="0" borderId="0" xfId="4" applyFont="1" applyBorder="1" applyAlignment="1">
      <alignment vertical="center"/>
    </xf>
    <xf numFmtId="43" fontId="3" fillId="0" borderId="0" xfId="4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4" fillId="0" borderId="0" xfId="4" applyFont="1" applyBorder="1" applyAlignment="1">
      <alignment vertical="center"/>
    </xf>
    <xf numFmtId="167" fontId="3" fillId="0" borderId="0" xfId="0" applyNumberFormat="1" applyFont="1"/>
    <xf numFmtId="0" fontId="5" fillId="0" borderId="0" xfId="0" applyFont="1"/>
    <xf numFmtId="168" fontId="2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wrapText="1"/>
      <protection hidden="1"/>
    </xf>
    <xf numFmtId="10" fontId="3" fillId="0" borderId="0" xfId="3" applyNumberFormat="1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2" fontId="3" fillId="0" borderId="0" xfId="0" applyNumberFormat="1" applyFont="1" applyFill="1" applyBorder="1" applyAlignment="1" applyProtection="1">
      <alignment horizontal="right" vertical="center"/>
      <protection hidden="1"/>
    </xf>
    <xf numFmtId="166" fontId="2" fillId="0" borderId="2" xfId="2" applyNumberFormat="1" applyFont="1" applyFill="1" applyBorder="1" applyAlignment="1" applyProtection="1">
      <alignment horizontal="right" vertical="center"/>
      <protection hidden="1"/>
    </xf>
    <xf numFmtId="1" fontId="2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" fontId="2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Border="1" applyAlignment="1" applyProtection="1">
      <alignment horizontal="right" vertical="center"/>
      <protection hidden="1"/>
    </xf>
    <xf numFmtId="2" fontId="3" fillId="0" borderId="0" xfId="1" applyNumberFormat="1" applyFont="1" applyFill="1" applyBorder="1" applyAlignment="1" applyProtection="1">
      <alignment horizontal="right" vertical="center"/>
      <protection hidden="1"/>
    </xf>
    <xf numFmtId="4" fontId="3" fillId="0" borderId="0" xfId="1" applyNumberFormat="1" applyFont="1" applyBorder="1" applyAlignment="1" applyProtection="1">
      <alignment horizontal="right" vertical="center"/>
      <protection hidden="1"/>
    </xf>
    <xf numFmtId="4" fontId="3" fillId="0" borderId="0" xfId="1" applyNumberFormat="1" applyFont="1" applyFill="1" applyBorder="1" applyAlignment="1" applyProtection="1">
      <alignment horizontal="right" vertical="center"/>
      <protection hidden="1"/>
    </xf>
    <xf numFmtId="4" fontId="2" fillId="0" borderId="2" xfId="1" applyNumberFormat="1" applyFont="1" applyFill="1" applyBorder="1" applyAlignment="1" applyProtection="1">
      <alignment horizontal="right" vertical="center"/>
      <protection hidden="1"/>
    </xf>
    <xf numFmtId="43" fontId="3" fillId="0" borderId="0" xfId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left" vertical="center"/>
      <protection hidden="1"/>
    </xf>
    <xf numFmtId="43" fontId="3" fillId="0" borderId="3" xfId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3" xfId="1" applyNumberFormat="1" applyFont="1" applyFill="1" applyBorder="1" applyAlignment="1" applyProtection="1">
      <alignment horizontal="right" vertical="center"/>
      <protection hidden="1"/>
    </xf>
    <xf numFmtId="164" fontId="3" fillId="0" borderId="0" xfId="1" applyNumberFormat="1" applyFont="1" applyFill="1" applyBorder="1" applyAlignment="1" applyProtection="1">
      <alignment horizontal="right" vertical="center"/>
      <protection hidden="1"/>
    </xf>
    <xf numFmtId="164" fontId="3" fillId="0" borderId="1" xfId="0" applyNumberFormat="1" applyFont="1" applyFill="1" applyBorder="1" applyProtection="1">
      <protection hidden="1"/>
    </xf>
    <xf numFmtId="43" fontId="2" fillId="0" borderId="0" xfId="4" applyFont="1" applyFill="1" applyBorder="1" applyAlignment="1" applyProtection="1">
      <alignment horizontal="right" vertical="center"/>
      <protection hidden="1"/>
    </xf>
    <xf numFmtId="165" fontId="3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0" xfId="3" applyNumberFormat="1" applyFont="1" applyFill="1" applyBorder="1" applyAlignment="1" applyProtection="1">
      <alignment horizontal="right" vertical="center"/>
      <protection hidden="1"/>
    </xf>
    <xf numFmtId="164" fontId="3" fillId="0" borderId="0" xfId="2" applyNumberFormat="1" applyFont="1" applyBorder="1" applyAlignment="1" applyProtection="1">
      <alignment horizontal="right" vertical="center"/>
      <protection hidden="1"/>
    </xf>
    <xf numFmtId="164" fontId="3" fillId="0" borderId="0" xfId="3" applyNumberFormat="1" applyFont="1" applyFill="1" applyBorder="1" applyAlignment="1" applyProtection="1">
      <alignment horizontal="right" vertical="center"/>
      <protection hidden="1"/>
    </xf>
    <xf numFmtId="164" fontId="2" fillId="0" borderId="2" xfId="3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0" borderId="3" xfId="0" applyNumberFormat="1" applyFont="1" applyFill="1" applyBorder="1" applyAlignment="1" applyProtection="1">
      <alignment horizontal="right" vertical="center"/>
      <protection hidden="1"/>
    </xf>
    <xf numFmtId="164" fontId="3" fillId="0" borderId="0" xfId="1" applyNumberFormat="1" applyFont="1" applyBorder="1" applyAlignment="1" applyProtection="1">
      <alignment horizontal="right" vertical="center"/>
      <protection hidden="1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Border="1" applyAlignment="1" applyProtection="1">
      <alignment horizontal="right" vertical="center"/>
      <protection hidden="1"/>
    </xf>
    <xf numFmtId="165" fontId="2" fillId="0" borderId="0" xfId="1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right" vertical="center"/>
      <protection hidden="1"/>
    </xf>
    <xf numFmtId="164" fontId="3" fillId="0" borderId="1" xfId="0" applyNumberFormat="1" applyFont="1" applyBorder="1" applyAlignment="1" applyProtection="1">
      <alignment horizontal="right" vertical="center"/>
      <protection hidden="1"/>
    </xf>
    <xf numFmtId="164" fontId="2" fillId="0" borderId="2" xfId="2" applyNumberFormat="1" applyFont="1" applyFill="1" applyBorder="1" applyAlignment="1" applyProtection="1">
      <alignment horizontal="center"/>
      <protection hidden="1"/>
    </xf>
    <xf numFmtId="165" fontId="2" fillId="0" borderId="2" xfId="0" applyNumberFormat="1" applyFont="1" applyBorder="1" applyProtection="1">
      <protection hidden="1"/>
    </xf>
    <xf numFmtId="164" fontId="2" fillId="0" borderId="2" xfId="2" applyNumberFormat="1" applyFont="1" applyFill="1" applyBorder="1" applyAlignment="1" applyProtection="1">
      <alignment horizontal="right" vertical="center"/>
      <protection hidden="1"/>
    </xf>
    <xf numFmtId="164" fontId="2" fillId="0" borderId="0" xfId="2" applyNumberFormat="1" applyFont="1" applyFill="1" applyBorder="1" applyAlignment="1" applyProtection="1">
      <alignment horizontal="right" vertical="center"/>
      <protection hidden="1"/>
    </xf>
    <xf numFmtId="164" fontId="3" fillId="0" borderId="3" xfId="2" applyNumberFormat="1" applyFont="1" applyFill="1" applyBorder="1" applyAlignment="1" applyProtection="1">
      <alignment horizontal="right" vertical="center"/>
      <protection hidden="1"/>
    </xf>
    <xf numFmtId="164" fontId="3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NumberFormat="1" applyFont="1"/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>
      <alignment vertical="center"/>
    </xf>
    <xf numFmtId="166" fontId="2" fillId="0" borderId="3" xfId="2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Border="1"/>
    <xf numFmtId="44" fontId="2" fillId="0" borderId="0" xfId="0" applyNumberFormat="1" applyFont="1" applyBorder="1" applyAlignment="1">
      <alignment vertical="center"/>
    </xf>
    <xf numFmtId="44" fontId="3" fillId="0" borderId="0" xfId="2" applyFont="1" applyBorder="1" applyAlignment="1">
      <alignment horizontal="center"/>
    </xf>
    <xf numFmtId="43" fontId="6" fillId="0" borderId="5" xfId="4" applyFont="1" applyBorder="1" applyAlignment="1">
      <alignment horizontal="left" vertical="center"/>
    </xf>
    <xf numFmtId="43" fontId="6" fillId="0" borderId="5" xfId="4" applyFont="1" applyBorder="1" applyAlignment="1">
      <alignment vertical="center"/>
    </xf>
    <xf numFmtId="10" fontId="6" fillId="0" borderId="5" xfId="3" applyNumberFormat="1" applyFont="1" applyBorder="1" applyAlignment="1" applyProtection="1">
      <alignment vertical="center"/>
      <protection hidden="1"/>
    </xf>
    <xf numFmtId="9" fontId="6" fillId="0" borderId="8" xfId="3" applyFont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 applyProtection="1">
      <alignment horizontal="left" vertical="center"/>
      <protection hidden="1"/>
    </xf>
    <xf numFmtId="9" fontId="6" fillId="0" borderId="0" xfId="3" applyFont="1" applyBorder="1" applyAlignment="1" applyProtection="1">
      <alignment vertical="center"/>
      <protection hidden="1"/>
    </xf>
    <xf numFmtId="49" fontId="6" fillId="4" borderId="9" xfId="4" applyNumberFormat="1" applyFont="1" applyFill="1" applyBorder="1" applyAlignment="1">
      <alignment horizontal="left" vertical="center"/>
    </xf>
    <xf numFmtId="43" fontId="3" fillId="4" borderId="9" xfId="4" applyFont="1" applyFill="1" applyBorder="1" applyAlignment="1">
      <alignment vertical="center"/>
    </xf>
    <xf numFmtId="0" fontId="3" fillId="4" borderId="9" xfId="0" applyFont="1" applyFill="1" applyBorder="1"/>
    <xf numFmtId="43" fontId="6" fillId="4" borderId="9" xfId="4" applyFont="1" applyFill="1" applyBorder="1" applyAlignment="1" applyProtection="1">
      <alignment horizontal="center" vertical="center"/>
      <protection hidden="1"/>
    </xf>
    <xf numFmtId="49" fontId="6" fillId="4" borderId="6" xfId="4" applyNumberFormat="1" applyFont="1" applyFill="1" applyBorder="1" applyAlignment="1">
      <alignment horizontal="left" vertical="center"/>
    </xf>
    <xf numFmtId="43" fontId="3" fillId="4" borderId="6" xfId="4" applyFont="1" applyFill="1" applyBorder="1" applyAlignment="1">
      <alignment vertical="center"/>
    </xf>
    <xf numFmtId="0" fontId="3" fillId="4" borderId="6" xfId="0" applyFont="1" applyFill="1" applyBorder="1"/>
    <xf numFmtId="43" fontId="6" fillId="4" borderId="6" xfId="4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2" fontId="3" fillId="0" borderId="9" xfId="1" applyNumberFormat="1" applyFont="1" applyFill="1" applyBorder="1" applyAlignment="1" applyProtection="1">
      <alignment horizontal="right" vertical="center"/>
      <protection hidden="1"/>
    </xf>
    <xf numFmtId="0" fontId="3" fillId="4" borderId="2" xfId="0" applyFont="1" applyFill="1" applyBorder="1"/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164" fontId="9" fillId="4" borderId="2" xfId="2" applyNumberFormat="1" applyFont="1" applyFill="1" applyBorder="1" applyAlignment="1" applyProtection="1">
      <alignment horizontal="center" vertical="center"/>
      <protection hidden="1"/>
    </xf>
    <xf numFmtId="164" fontId="2" fillId="0" borderId="1" xfId="2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164" fontId="9" fillId="0" borderId="3" xfId="2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 applyProtection="1">
      <alignment horizontal="right"/>
      <protection hidden="1"/>
    </xf>
    <xf numFmtId="43" fontId="6" fillId="0" borderId="10" xfId="4" applyFont="1" applyBorder="1" applyAlignment="1">
      <alignment horizontal="left" vertical="center"/>
    </xf>
    <xf numFmtId="43" fontId="6" fillId="0" borderId="10" xfId="4" applyFont="1" applyBorder="1" applyAlignment="1">
      <alignment vertical="center"/>
    </xf>
    <xf numFmtId="0" fontId="3" fillId="0" borderId="9" xfId="0" applyFont="1" applyBorder="1"/>
    <xf numFmtId="43" fontId="4" fillId="0" borderId="9" xfId="4" applyFont="1" applyBorder="1" applyAlignment="1">
      <alignment horizontal="left" vertical="center"/>
    </xf>
    <xf numFmtId="43" fontId="4" fillId="0" borderId="9" xfId="4" applyFont="1" applyBorder="1" applyAlignment="1">
      <alignment vertical="center"/>
    </xf>
    <xf numFmtId="2" fontId="3" fillId="0" borderId="0" xfId="0" applyNumberFormat="1" applyFont="1"/>
    <xf numFmtId="2" fontId="3" fillId="0" borderId="0" xfId="2" applyNumberFormat="1" applyFont="1"/>
    <xf numFmtId="2" fontId="3" fillId="2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left"/>
    </xf>
    <xf numFmtId="44" fontId="3" fillId="0" borderId="0" xfId="2" applyFont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4" fontId="2" fillId="0" borderId="2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4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164" fontId="3" fillId="5" borderId="0" xfId="1" applyNumberFormat="1" applyFont="1" applyFill="1" applyBorder="1" applyAlignment="1" applyProtection="1">
      <alignment horizontal="right" vertical="center"/>
      <protection locked="0" hidden="1"/>
    </xf>
    <xf numFmtId="169" fontId="3" fillId="5" borderId="0" xfId="0" applyNumberFormat="1" applyFont="1" applyFill="1" applyBorder="1" applyAlignment="1" applyProtection="1">
      <alignment horizontal="right" vertical="center"/>
      <protection locked="0" hidden="1"/>
    </xf>
    <xf numFmtId="164" fontId="3" fillId="5" borderId="0" xfId="0" applyNumberFormat="1" applyFont="1" applyFill="1" applyBorder="1" applyAlignment="1" applyProtection="1">
      <alignment horizontal="right" vertical="center"/>
      <protection locked="0" hidden="1"/>
    </xf>
    <xf numFmtId="164" fontId="4" fillId="5" borderId="0" xfId="1" applyNumberFormat="1" applyFont="1" applyFill="1" applyBorder="1" applyAlignment="1" applyProtection="1">
      <alignment horizontal="right" vertical="center"/>
      <protection locked="0" hidden="1"/>
    </xf>
    <xf numFmtId="10" fontId="3" fillId="5" borderId="0" xfId="3" applyNumberFormat="1" applyFont="1" applyFill="1" applyBorder="1" applyAlignment="1" applyProtection="1">
      <alignment horizontal="right" vertical="center"/>
      <protection locked="0" hidden="1"/>
    </xf>
    <xf numFmtId="44" fontId="3" fillId="5" borderId="0" xfId="2" applyFont="1" applyFill="1" applyBorder="1" applyAlignment="1" applyProtection="1">
      <alignment horizontal="right" vertical="center"/>
      <protection locked="0" hidden="1"/>
    </xf>
    <xf numFmtId="164" fontId="3" fillId="5" borderId="1" xfId="2" applyNumberFormat="1" applyFont="1" applyFill="1" applyBorder="1" applyAlignment="1" applyProtection="1">
      <alignment horizontal="right"/>
      <protection locked="0" hidden="1"/>
    </xf>
    <xf numFmtId="2" fontId="2" fillId="5" borderId="1" xfId="0" applyNumberFormat="1" applyFont="1" applyFill="1" applyBorder="1" applyAlignment="1" applyProtection="1">
      <alignment horizontal="right"/>
      <protection locked="0"/>
    </xf>
    <xf numFmtId="2" fontId="3" fillId="5" borderId="0" xfId="1" applyNumberFormat="1" applyFont="1" applyFill="1" applyBorder="1" applyAlignment="1" applyProtection="1">
      <alignment horizontal="right" vertical="center"/>
      <protection locked="0" hidden="1"/>
    </xf>
    <xf numFmtId="164" fontId="3" fillId="5" borderId="0" xfId="3" applyNumberFormat="1" applyFont="1" applyFill="1" applyBorder="1" applyAlignment="1" applyProtection="1">
      <alignment horizontal="right" vertical="center"/>
      <protection locked="0" hidden="1"/>
    </xf>
    <xf numFmtId="10" fontId="3" fillId="5" borderId="0" xfId="1" applyNumberFormat="1" applyFont="1" applyFill="1" applyBorder="1" applyAlignment="1" applyProtection="1">
      <alignment horizontal="right" vertical="center"/>
      <protection locked="0" hidden="1"/>
    </xf>
    <xf numFmtId="10" fontId="3" fillId="5" borderId="3" xfId="3" applyNumberFormat="1" applyFont="1" applyFill="1" applyBorder="1" applyAlignment="1" applyProtection="1">
      <alignment horizontal="right" vertical="center"/>
      <protection locked="0" hidden="1"/>
    </xf>
    <xf numFmtId="10" fontId="3" fillId="5" borderId="3" xfId="2" applyNumberFormat="1" applyFont="1" applyFill="1" applyBorder="1" applyAlignment="1" applyProtection="1">
      <alignment horizontal="right" vertical="center"/>
      <protection locked="0" hidden="1"/>
    </xf>
    <xf numFmtId="4" fontId="3" fillId="0" borderId="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0" xfId="0" applyFont="1" applyAlignment="1" applyProtection="1">
      <protection locked="0"/>
    </xf>
    <xf numFmtId="0" fontId="12" fillId="0" borderId="2" xfId="0" applyFont="1" applyBorder="1"/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3" borderId="2" xfId="0" applyFont="1" applyFill="1" applyBorder="1"/>
    <xf numFmtId="164" fontId="11" fillId="3" borderId="12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0" xfId="2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0" fontId="4" fillId="5" borderId="0" xfId="3" applyNumberFormat="1" applyFont="1" applyFill="1" applyBorder="1" applyAlignment="1" applyProtection="1">
      <alignment horizontal="right" vertical="center"/>
      <protection locked="0" hidden="1"/>
    </xf>
    <xf numFmtId="1" fontId="3" fillId="5" borderId="0" xfId="0" applyNumberFormat="1" applyFont="1" applyFill="1" applyBorder="1" applyAlignment="1" applyProtection="1">
      <alignment horizontal="right" vertical="center"/>
      <protection locked="0" hidden="1"/>
    </xf>
    <xf numFmtId="1" fontId="3" fillId="5" borderId="0" xfId="1" applyNumberFormat="1" applyFont="1" applyFill="1" applyBorder="1" applyAlignment="1" applyProtection="1">
      <alignment horizontal="right" vertical="center"/>
      <protection locked="0" hidden="1"/>
    </xf>
    <xf numFmtId="0" fontId="3" fillId="5" borderId="0" xfId="0" applyFont="1" applyFill="1" applyBorder="1" applyAlignment="1" applyProtection="1">
      <alignment horizontal="center"/>
      <protection locked="0"/>
    </xf>
    <xf numFmtId="4" fontId="3" fillId="5" borderId="0" xfId="1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 hidden="1"/>
    </xf>
    <xf numFmtId="49" fontId="2" fillId="0" borderId="1" xfId="0" applyNumberFormat="1" applyFont="1" applyFill="1" applyBorder="1" applyAlignment="1" applyProtection="1">
      <alignment horizontal="center"/>
    </xf>
    <xf numFmtId="44" fontId="3" fillId="0" borderId="0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0" fontId="3" fillId="5" borderId="3" xfId="3" applyNumberFormat="1" applyFont="1" applyFill="1" applyBorder="1" applyAlignment="1" applyProtection="1">
      <alignment horizontal="center"/>
      <protection locked="0"/>
    </xf>
    <xf numFmtId="44" fontId="2" fillId="0" borderId="8" xfId="0" applyNumberFormat="1" applyFont="1" applyBorder="1" applyAlignment="1">
      <alignment vertical="center"/>
    </xf>
    <xf numFmtId="0" fontId="3" fillId="0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3" fontId="6" fillId="3" borderId="4" xfId="4" applyFont="1" applyFill="1" applyBorder="1" applyAlignment="1">
      <alignment horizontal="center" vertical="center"/>
    </xf>
    <xf numFmtId="43" fontId="6" fillId="4" borderId="6" xfId="4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4" fontId="3" fillId="0" borderId="7" xfId="0" applyNumberFormat="1" applyFont="1" applyBorder="1" applyAlignment="1">
      <alignment vertical="center"/>
    </xf>
    <xf numFmtId="44" fontId="3" fillId="0" borderId="9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7" fillId="5" borderId="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left"/>
      <protection locked="0"/>
    </xf>
    <xf numFmtId="49" fontId="2" fillId="5" borderId="0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>
      <alignment horizontal="left"/>
    </xf>
    <xf numFmtId="10" fontId="4" fillId="5" borderId="1" xfId="3" applyNumberFormat="1" applyFont="1" applyFill="1" applyBorder="1" applyAlignment="1" applyProtection="1">
      <alignment horizontal="center"/>
      <protection locked="0"/>
    </xf>
    <xf numFmtId="10" fontId="3" fillId="5" borderId="0" xfId="3" applyNumberFormat="1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5">
    <cellStyle name="Moeda" xfId="2" builtinId="4"/>
    <cellStyle name="Normal" xfId="0" builtinId="0"/>
    <cellStyle name="Porcentagem" xfId="3" builtinId="5"/>
    <cellStyle name="Separador de milhares" xfId="1" builtinId="3"/>
    <cellStyle name="Separador de milhares 2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7"/>
  <sheetViews>
    <sheetView showGridLines="0" tabSelected="1" view="pageBreakPreview" topLeftCell="A182" zoomScaleNormal="100" zoomScaleSheetLayoutView="100" workbookViewId="0">
      <selection activeCell="G205" sqref="G205"/>
    </sheetView>
  </sheetViews>
  <sheetFormatPr defaultRowHeight="12.75"/>
  <cols>
    <col min="1" max="1" width="8" style="22" customWidth="1"/>
    <col min="2" max="2" width="2.7109375" style="22" customWidth="1"/>
    <col min="3" max="3" width="67.5703125" style="22" customWidth="1"/>
    <col min="4" max="4" width="5.5703125" style="22" customWidth="1"/>
    <col min="5" max="5" width="11.7109375" style="22" customWidth="1"/>
    <col min="6" max="6" width="13.5703125" style="22" customWidth="1"/>
    <col min="7" max="7" width="16.42578125" style="58" customWidth="1"/>
    <col min="8" max="8" width="2" style="22" customWidth="1"/>
    <col min="9" max="9" width="14.28515625" style="22" bestFit="1" customWidth="1"/>
    <col min="10" max="10" width="10.5703125" style="22" bestFit="1" customWidth="1"/>
    <col min="11" max="11" width="13.28515625" style="22" bestFit="1" customWidth="1"/>
    <col min="12" max="16384" width="9.140625" style="22"/>
  </cols>
  <sheetData>
    <row r="1" spans="1:7">
      <c r="A1" s="22" t="s">
        <v>332</v>
      </c>
    </row>
    <row r="2" spans="1:7">
      <c r="A2" s="196"/>
      <c r="B2" s="196"/>
      <c r="C2" s="196"/>
      <c r="D2" s="196"/>
      <c r="E2" s="196"/>
      <c r="F2" s="196"/>
      <c r="G2" s="197"/>
    </row>
    <row r="3" spans="1:7" ht="12.75" customHeight="1">
      <c r="A3" s="216" t="s">
        <v>325</v>
      </c>
      <c r="B3" s="216"/>
      <c r="C3" s="216"/>
      <c r="D3" s="216"/>
      <c r="E3" s="216"/>
      <c r="F3" s="216"/>
      <c r="G3" s="216"/>
    </row>
    <row r="4" spans="1:7" ht="12.75" customHeight="1">
      <c r="A4" s="217" t="s">
        <v>209</v>
      </c>
      <c r="B4" s="217"/>
      <c r="C4" s="217"/>
      <c r="D4" s="217"/>
      <c r="E4" s="217"/>
      <c r="F4" s="217"/>
      <c r="G4" s="217"/>
    </row>
    <row r="5" spans="1:7" ht="12.75" customHeight="1">
      <c r="A5" s="217">
        <v>2016</v>
      </c>
      <c r="B5" s="217"/>
      <c r="C5" s="217"/>
      <c r="D5" s="217"/>
      <c r="E5" s="217"/>
      <c r="F5" s="217"/>
      <c r="G5" s="217"/>
    </row>
    <row r="6" spans="1:7" ht="12.75" customHeight="1">
      <c r="A6" s="198"/>
      <c r="B6" s="198"/>
      <c r="C6" s="198"/>
      <c r="D6" s="198"/>
      <c r="E6" s="198"/>
      <c r="F6" s="198"/>
      <c r="G6" s="198"/>
    </row>
    <row r="7" spans="1:7" ht="53.25" customHeight="1">
      <c r="A7" s="233" t="s">
        <v>326</v>
      </c>
      <c r="B7" s="233"/>
      <c r="C7" s="233"/>
      <c r="D7" s="233"/>
      <c r="E7" s="233"/>
      <c r="F7" s="233"/>
      <c r="G7" s="233"/>
    </row>
    <row r="8" spans="1:7" ht="16.5" customHeight="1">
      <c r="A8" s="153"/>
      <c r="B8" s="153"/>
      <c r="C8" s="153"/>
      <c r="D8" s="153"/>
      <c r="E8" s="153"/>
      <c r="F8" s="153"/>
      <c r="G8" s="153"/>
    </row>
    <row r="9" spans="1:7" ht="13.5" customHeight="1">
      <c r="A9" s="153"/>
      <c r="B9" s="153"/>
      <c r="C9" s="153"/>
      <c r="D9" s="153"/>
      <c r="E9" s="153"/>
      <c r="F9" s="153"/>
      <c r="G9" s="153"/>
    </row>
    <row r="10" spans="1:7" ht="13.5" customHeight="1">
      <c r="A10" s="220" t="s">
        <v>340</v>
      </c>
      <c r="B10" s="220"/>
      <c r="C10" s="220"/>
      <c r="D10" s="220"/>
      <c r="E10" s="220"/>
      <c r="F10" s="220"/>
      <c r="G10" s="220"/>
    </row>
    <row r="11" spans="1:7" ht="13.5" customHeight="1">
      <c r="A11" s="234" t="s">
        <v>327</v>
      </c>
      <c r="B11" s="234"/>
      <c r="C11" s="234"/>
      <c r="D11" s="234"/>
      <c r="E11" s="234"/>
      <c r="F11" s="234"/>
      <c r="G11" s="234"/>
    </row>
    <row r="12" spans="1:7" ht="13.5" customHeight="1">
      <c r="A12" s="235" t="s">
        <v>328</v>
      </c>
      <c r="B12" s="235"/>
      <c r="C12" s="235"/>
      <c r="D12" s="235"/>
      <c r="E12" s="235"/>
      <c r="F12" s="235"/>
      <c r="G12" s="235"/>
    </row>
    <row r="13" spans="1:7" ht="13.5" customHeight="1">
      <c r="A13" s="235" t="s">
        <v>329</v>
      </c>
      <c r="B13" s="235"/>
      <c r="C13" s="235"/>
      <c r="D13" s="235"/>
      <c r="E13" s="235"/>
      <c r="F13" s="235"/>
      <c r="G13" s="235"/>
    </row>
    <row r="14" spans="1:7" ht="13.5" customHeight="1">
      <c r="A14" s="236" t="s">
        <v>250</v>
      </c>
      <c r="B14" s="236"/>
      <c r="C14" s="236"/>
      <c r="D14" s="160"/>
      <c r="E14" s="160"/>
      <c r="F14" s="172">
        <v>0</v>
      </c>
      <c r="G14" s="206" t="s">
        <v>65</v>
      </c>
    </row>
    <row r="15" spans="1:7" ht="12.75" customHeight="1" thickBot="1">
      <c r="A15" s="43"/>
      <c r="B15" s="43"/>
      <c r="C15" s="43"/>
      <c r="D15" s="43"/>
      <c r="E15" s="43"/>
      <c r="F15" s="43"/>
      <c r="G15" s="52"/>
    </row>
    <row r="16" spans="1:7" ht="12.75" customHeight="1">
      <c r="A16" s="218" t="s">
        <v>232</v>
      </c>
      <c r="B16" s="218"/>
      <c r="C16" s="218"/>
      <c r="D16" s="218"/>
      <c r="E16" s="218"/>
      <c r="F16" s="218"/>
      <c r="G16" s="218"/>
    </row>
    <row r="17" spans="1:9" ht="12.75" customHeight="1">
      <c r="A17" s="109" t="s">
        <v>255</v>
      </c>
      <c r="B17" s="110"/>
      <c r="C17" s="111"/>
      <c r="D17" s="110"/>
      <c r="E17" s="219" t="s">
        <v>231</v>
      </c>
      <c r="F17" s="219"/>
      <c r="G17" s="112" t="s">
        <v>37</v>
      </c>
    </row>
    <row r="18" spans="1:9" ht="12.75" customHeight="1">
      <c r="B18" s="46" t="str">
        <f>B99</f>
        <v>CUSTO DE FROTA</v>
      </c>
      <c r="C18" s="46"/>
      <c r="D18" s="47"/>
      <c r="E18" s="221">
        <f>G129</f>
        <v>0</v>
      </c>
      <c r="F18" s="221"/>
      <c r="G18" s="53">
        <f>IFERROR(E18/$E$23,0)</f>
        <v>0</v>
      </c>
    </row>
    <row r="19" spans="1:9" ht="12.75" customHeight="1">
      <c r="B19" s="46" t="str">
        <f>B131</f>
        <v>CUSTO COM MÃO DE OBRA DIRETA</v>
      </c>
      <c r="C19" s="48"/>
      <c r="D19" s="48"/>
      <c r="E19" s="207">
        <f>G172</f>
        <v>0</v>
      </c>
      <c r="F19" s="207"/>
      <c r="G19" s="53">
        <f>IFERROR(E19/$E$23,0)</f>
        <v>0</v>
      </c>
    </row>
    <row r="20" spans="1:9" ht="12.75" customHeight="1">
      <c r="B20" s="46" t="str">
        <f>C174</f>
        <v>DESPESAS ADMINISTRATIVAS PARA OS CUSTOS FIXOS</v>
      </c>
      <c r="C20" s="46"/>
      <c r="D20" s="178"/>
      <c r="E20" s="207">
        <f>G177</f>
        <v>0</v>
      </c>
      <c r="F20" s="207"/>
      <c r="G20" s="53">
        <f>IFERROR(E20/$E$23,0)</f>
        <v>0</v>
      </c>
    </row>
    <row r="21" spans="1:9" ht="12.75" customHeight="1">
      <c r="B21" s="46" t="str">
        <f>C179</f>
        <v>LUCRO PARA OS CUSTOS FIXOS</v>
      </c>
      <c r="C21" s="46"/>
      <c r="D21" s="178"/>
      <c r="E21" s="207">
        <f>G182</f>
        <v>0</v>
      </c>
      <c r="F21" s="207"/>
      <c r="G21" s="53">
        <f>IFERROR(E21/$E$23,0)</f>
        <v>0</v>
      </c>
    </row>
    <row r="22" spans="1:9" ht="12.75" customHeight="1">
      <c r="B22" s="46" t="str">
        <f>C184</f>
        <v>TRIBUTOS SOBRE O FATURAMENTO PARA OS CUSTOS FIXOS</v>
      </c>
      <c r="C22" s="46"/>
      <c r="D22" s="178"/>
      <c r="E22" s="222">
        <f>G188</f>
        <v>0</v>
      </c>
      <c r="F22" s="222"/>
      <c r="G22" s="53">
        <f>IFERROR(E22/$E$23,0)</f>
        <v>0</v>
      </c>
    </row>
    <row r="23" spans="1:9" ht="12.75" customHeight="1">
      <c r="A23" s="102"/>
      <c r="B23" s="101" t="s">
        <v>282</v>
      </c>
      <c r="C23" s="102"/>
      <c r="D23" s="179"/>
      <c r="E23" s="223">
        <f>SUM(E18:F22)</f>
        <v>0</v>
      </c>
      <c r="F23" s="223"/>
      <c r="G23" s="103">
        <f>SUM(G18:G22)</f>
        <v>0</v>
      </c>
    </row>
    <row r="24" spans="1:9" ht="12.75" customHeight="1">
      <c r="A24" s="113" t="s">
        <v>289</v>
      </c>
      <c r="B24" s="114"/>
      <c r="C24" s="115"/>
      <c r="D24" s="114"/>
      <c r="E24" s="219" t="s">
        <v>231</v>
      </c>
      <c r="F24" s="219"/>
      <c r="G24" s="116" t="s">
        <v>37</v>
      </c>
      <c r="I24" s="144"/>
    </row>
    <row r="25" spans="1:9" ht="12.75" customHeight="1">
      <c r="B25" s="46" t="str">
        <f>C194</f>
        <v>DESTINAÇÃO FINAL</v>
      </c>
      <c r="C25" s="48"/>
      <c r="D25" s="48"/>
      <c r="E25" s="221">
        <f>G196</f>
        <v>0</v>
      </c>
      <c r="F25" s="221"/>
      <c r="G25" s="53">
        <f>IFERROR(E25/$E$29,0)</f>
        <v>0</v>
      </c>
      <c r="I25" s="145"/>
    </row>
    <row r="26" spans="1:9" ht="12.75" customHeight="1">
      <c r="B26" s="46" t="str">
        <f>C198</f>
        <v>DESPESAS ADMINISTRATIVAS PARA OS CUSTOS VARIÁVEIS</v>
      </c>
      <c r="C26" s="46"/>
      <c r="D26" s="178"/>
      <c r="E26" s="207">
        <f>G201</f>
        <v>0</v>
      </c>
      <c r="F26" s="207"/>
      <c r="G26" s="53">
        <f>IFERROR(E26/$E$29,0)</f>
        <v>0</v>
      </c>
      <c r="I26" s="144"/>
    </row>
    <row r="27" spans="1:9" ht="12.75" customHeight="1">
      <c r="B27" s="46" t="str">
        <f>C203</f>
        <v>LUCRO PARA OS CUSTOS VARIÁVEIS</v>
      </c>
      <c r="C27" s="46"/>
      <c r="D27" s="178"/>
      <c r="E27" s="207">
        <f>G206</f>
        <v>0</v>
      </c>
      <c r="F27" s="207"/>
      <c r="G27" s="53">
        <f>IFERROR(E27/$E$29,0)</f>
        <v>0</v>
      </c>
    </row>
    <row r="28" spans="1:9" ht="12.75" customHeight="1">
      <c r="B28" s="46" t="str">
        <f>C208</f>
        <v>TRIBUTOS SOBRE O FATURAMENTO PARA OS CUSTOS VARIÁVEIS</v>
      </c>
      <c r="C28" s="46"/>
      <c r="D28" s="178"/>
      <c r="E28" s="207">
        <f>G212</f>
        <v>0</v>
      </c>
      <c r="F28" s="207"/>
      <c r="G28" s="53">
        <f>IFERROR(E28/$E$29,0)</f>
        <v>0</v>
      </c>
    </row>
    <row r="29" spans="1:9" ht="12.75" customHeight="1">
      <c r="A29" s="141"/>
      <c r="B29" s="142" t="s">
        <v>233</v>
      </c>
      <c r="C29" s="143"/>
      <c r="D29" s="180"/>
      <c r="E29" s="222">
        <f>SUM(E25:F28)</f>
        <v>0</v>
      </c>
      <c r="F29" s="222"/>
      <c r="G29" s="53">
        <f>IFERROR(E29/$E$29,0)</f>
        <v>0</v>
      </c>
    </row>
    <row r="30" spans="1:9" customFormat="1" ht="12.75" customHeight="1" thickBot="1">
      <c r="A30" s="139"/>
      <c r="B30" s="139" t="s">
        <v>324</v>
      </c>
      <c r="C30" s="140"/>
      <c r="D30" s="181"/>
      <c r="E30" s="214">
        <f>E29*67</f>
        <v>0</v>
      </c>
      <c r="F30" s="214"/>
      <c r="G30" s="104"/>
    </row>
    <row r="31" spans="1:9" customFormat="1" ht="12.75" customHeight="1">
      <c r="A31" s="44"/>
      <c r="B31" s="44"/>
      <c r="C31" s="45"/>
      <c r="D31" s="182"/>
      <c r="E31" s="99"/>
      <c r="F31" s="99"/>
      <c r="G31" s="108"/>
    </row>
    <row r="32" spans="1:9" ht="12.75" customHeight="1" thickBot="1">
      <c r="A32" s="105"/>
      <c r="B32" s="105"/>
      <c r="C32" s="105"/>
      <c r="D32" s="182"/>
      <c r="E32" s="51"/>
      <c r="F32" s="106"/>
      <c r="G32" s="107"/>
    </row>
    <row r="33" spans="1:8" ht="12.75" customHeight="1">
      <c r="A33" s="218" t="s">
        <v>291</v>
      </c>
      <c r="B33" s="218"/>
      <c r="C33" s="218"/>
      <c r="D33" s="218"/>
      <c r="E33" s="218"/>
      <c r="F33" s="218"/>
      <c r="G33" s="218"/>
    </row>
    <row r="34" spans="1:8" ht="12.75" customHeight="1">
      <c r="A34" s="226" t="s">
        <v>283</v>
      </c>
      <c r="B34" s="226"/>
      <c r="C34" s="226"/>
      <c r="D34" s="226"/>
      <c r="E34" s="226"/>
      <c r="F34" s="226"/>
      <c r="G34" s="226"/>
    </row>
    <row r="35" spans="1:8" ht="12.75" customHeight="1">
      <c r="A35" s="227" t="s">
        <v>238</v>
      </c>
      <c r="B35" s="227"/>
      <c r="C35" s="227"/>
      <c r="D35" s="228" t="s">
        <v>362</v>
      </c>
      <c r="E35" s="228"/>
      <c r="F35" s="228"/>
      <c r="G35" s="228"/>
    </row>
    <row r="36" spans="1:8" ht="12.75" customHeight="1">
      <c r="A36" s="224" t="s">
        <v>239</v>
      </c>
      <c r="B36" s="224"/>
      <c r="C36" s="224"/>
      <c r="D36" s="225" t="s">
        <v>362</v>
      </c>
      <c r="E36" s="225"/>
      <c r="F36" s="225"/>
      <c r="G36" s="225"/>
    </row>
    <row r="37" spans="1:8" ht="12.75" customHeight="1">
      <c r="A37" s="229" t="s">
        <v>240</v>
      </c>
      <c r="B37" s="229"/>
      <c r="C37" s="229"/>
      <c r="D37" s="230" t="s">
        <v>362</v>
      </c>
      <c r="E37" s="230"/>
      <c r="F37" s="230"/>
      <c r="G37" s="230"/>
    </row>
    <row r="38" spans="1:8" ht="12.75" customHeight="1">
      <c r="A38" s="226" t="s">
        <v>284</v>
      </c>
      <c r="B38" s="226"/>
      <c r="C38" s="226"/>
      <c r="D38" s="226"/>
      <c r="E38" s="226"/>
      <c r="F38" s="226"/>
      <c r="G38" s="226"/>
    </row>
    <row r="39" spans="1:8" ht="12.75" customHeight="1">
      <c r="A39" s="227" t="s">
        <v>238</v>
      </c>
      <c r="B39" s="227"/>
      <c r="C39" s="227"/>
      <c r="D39" s="231" t="s">
        <v>362</v>
      </c>
      <c r="E39" s="231"/>
      <c r="F39" s="231"/>
      <c r="G39" s="231"/>
    </row>
    <row r="40" spans="1:8" ht="12.75" customHeight="1">
      <c r="A40" s="224" t="s">
        <v>239</v>
      </c>
      <c r="B40" s="224"/>
      <c r="C40" s="224"/>
      <c r="D40" s="225" t="s">
        <v>362</v>
      </c>
      <c r="E40" s="225"/>
      <c r="F40" s="225"/>
      <c r="G40" s="225"/>
    </row>
    <row r="41" spans="1:8" ht="12.75" customHeight="1" thickBot="1">
      <c r="A41" s="215" t="s">
        <v>240</v>
      </c>
      <c r="B41" s="215"/>
      <c r="C41" s="215"/>
      <c r="D41" s="239" t="s">
        <v>362</v>
      </c>
      <c r="E41" s="239"/>
      <c r="F41" s="239"/>
      <c r="G41" s="239"/>
    </row>
    <row r="42" spans="1:8" ht="12.75" customHeight="1">
      <c r="A42" s="164"/>
      <c r="B42" s="164"/>
      <c r="C42" s="164"/>
      <c r="D42" s="149"/>
      <c r="E42" s="149"/>
      <c r="F42" s="149"/>
      <c r="G42" s="149"/>
    </row>
    <row r="43" spans="1:8" s="23" customFormat="1" ht="12.75" customHeight="1">
      <c r="A43" s="150"/>
      <c r="B43" s="150"/>
      <c r="C43" s="150"/>
      <c r="D43" s="150"/>
      <c r="E43" s="150"/>
      <c r="F43" s="32"/>
      <c r="G43" s="54"/>
    </row>
    <row r="44" spans="1:8" ht="12.75" customHeight="1">
      <c r="A44" s="163" t="s">
        <v>0</v>
      </c>
      <c r="B44" s="209" t="s">
        <v>100</v>
      </c>
      <c r="C44" s="209"/>
      <c r="D44" s="163"/>
      <c r="E44" s="163"/>
      <c r="F44" s="163" t="s">
        <v>1</v>
      </c>
      <c r="G44" s="118" t="s">
        <v>2</v>
      </c>
    </row>
    <row r="45" spans="1:8" ht="12.75" customHeight="1">
      <c r="A45" s="149" t="s">
        <v>3</v>
      </c>
      <c r="B45" s="149"/>
      <c r="C45" s="149" t="s">
        <v>4</v>
      </c>
      <c r="D45" s="149"/>
      <c r="E45" s="149"/>
      <c r="F45" s="31" t="s">
        <v>5</v>
      </c>
      <c r="G45" s="55">
        <f>(365.25+3)/7*3</f>
        <v>157.82142857142856</v>
      </c>
    </row>
    <row r="46" spans="1:8" ht="12.75" customHeight="1">
      <c r="A46" s="149" t="s">
        <v>6</v>
      </c>
      <c r="B46" s="149"/>
      <c r="C46" s="149" t="s">
        <v>293</v>
      </c>
      <c r="D46" s="149"/>
      <c r="E46" s="149"/>
      <c r="F46" s="31" t="s">
        <v>7</v>
      </c>
      <c r="G46" s="55">
        <f>G45/12</f>
        <v>13.151785714285714</v>
      </c>
      <c r="H46" s="49"/>
    </row>
    <row r="47" spans="1:8" ht="12.75" customHeight="1">
      <c r="A47" s="149" t="s">
        <v>8</v>
      </c>
      <c r="B47" s="149"/>
      <c r="C47" s="149" t="s">
        <v>294</v>
      </c>
      <c r="D47" s="149"/>
      <c r="E47" s="149"/>
      <c r="F47" s="31" t="s">
        <v>118</v>
      </c>
      <c r="G47" s="146">
        <f>365.25/7/12</f>
        <v>4.3482142857142856</v>
      </c>
    </row>
    <row r="48" spans="1:8" ht="12.75" customHeight="1">
      <c r="A48" s="149" t="s">
        <v>152</v>
      </c>
      <c r="B48" s="149"/>
      <c r="C48" s="149" t="s">
        <v>193</v>
      </c>
      <c r="D48" s="149"/>
      <c r="E48" s="149"/>
      <c r="F48" s="31" t="s">
        <v>9</v>
      </c>
      <c r="G48" s="55">
        <v>32.4</v>
      </c>
    </row>
    <row r="49" spans="1:7" ht="12.75" customHeight="1">
      <c r="A49" s="149" t="s">
        <v>10</v>
      </c>
      <c r="B49" s="149"/>
      <c r="C49" s="149" t="s">
        <v>129</v>
      </c>
      <c r="D49" s="149"/>
      <c r="E49" s="149"/>
      <c r="F49" s="31" t="s">
        <v>9</v>
      </c>
      <c r="G49" s="55">
        <f>F14*2</f>
        <v>0</v>
      </c>
    </row>
    <row r="50" spans="1:7" ht="12.75" customHeight="1">
      <c r="A50" s="149" t="s">
        <v>153</v>
      </c>
      <c r="B50" s="149"/>
      <c r="C50" s="149" t="s">
        <v>296</v>
      </c>
      <c r="D50" s="149"/>
      <c r="E50" s="149"/>
      <c r="F50" s="31" t="s">
        <v>297</v>
      </c>
      <c r="G50" s="55">
        <v>62</v>
      </c>
    </row>
    <row r="51" spans="1:7" ht="12.75" customHeight="1">
      <c r="A51" s="149" t="s">
        <v>11</v>
      </c>
      <c r="B51" s="149"/>
      <c r="C51" s="149" t="s">
        <v>109</v>
      </c>
      <c r="D51" s="149"/>
      <c r="E51" s="149"/>
      <c r="F51" s="31" t="s">
        <v>14</v>
      </c>
      <c r="G51" s="165">
        <v>0</v>
      </c>
    </row>
    <row r="52" spans="1:7" ht="12.75" customHeight="1">
      <c r="A52" s="149" t="s">
        <v>13</v>
      </c>
      <c r="B52" s="149"/>
      <c r="C52" s="149" t="s">
        <v>300</v>
      </c>
      <c r="D52" s="149"/>
      <c r="E52" s="149"/>
      <c r="F52" s="31" t="s">
        <v>14</v>
      </c>
      <c r="G52" s="165">
        <v>0</v>
      </c>
    </row>
    <row r="53" spans="1:7" ht="12.75" customHeight="1">
      <c r="A53" s="149" t="s">
        <v>15</v>
      </c>
      <c r="B53" s="149"/>
      <c r="C53" s="149" t="s">
        <v>110</v>
      </c>
      <c r="D53" s="149"/>
      <c r="E53" s="149"/>
      <c r="F53" s="31" t="s">
        <v>12</v>
      </c>
      <c r="G53" s="166">
        <v>0</v>
      </c>
    </row>
    <row r="54" spans="1:7" ht="12.75" customHeight="1">
      <c r="A54" s="149" t="s">
        <v>126</v>
      </c>
      <c r="B54" s="149"/>
      <c r="C54" s="149" t="s">
        <v>130</v>
      </c>
      <c r="D54" s="149"/>
      <c r="E54" s="149"/>
      <c r="F54" s="31" t="s">
        <v>14</v>
      </c>
      <c r="G54" s="167">
        <v>0</v>
      </c>
    </row>
    <row r="55" spans="1:7" ht="12.75" customHeight="1">
      <c r="A55" s="149" t="s">
        <v>127</v>
      </c>
      <c r="B55" s="149"/>
      <c r="C55" s="149" t="s">
        <v>131</v>
      </c>
      <c r="D55" s="149"/>
      <c r="E55" s="149"/>
      <c r="F55" s="31" t="s">
        <v>14</v>
      </c>
      <c r="G55" s="167">
        <v>0</v>
      </c>
    </row>
    <row r="56" spans="1:7" ht="12.75" customHeight="1">
      <c r="A56" s="149" t="s">
        <v>16</v>
      </c>
      <c r="B56" s="149"/>
      <c r="C56" s="147" t="s">
        <v>295</v>
      </c>
      <c r="D56" s="149"/>
      <c r="E56" s="149"/>
      <c r="F56" s="31" t="s">
        <v>37</v>
      </c>
      <c r="G56" s="199">
        <v>0</v>
      </c>
    </row>
    <row r="57" spans="1:7" ht="12.75" customHeight="1">
      <c r="A57" s="149" t="s">
        <v>17</v>
      </c>
      <c r="B57" s="149"/>
      <c r="C57" s="149" t="s">
        <v>341</v>
      </c>
      <c r="D57" s="149"/>
      <c r="E57" s="149"/>
      <c r="F57" s="31" t="s">
        <v>39</v>
      </c>
      <c r="G57" s="165">
        <v>0</v>
      </c>
    </row>
    <row r="58" spans="1:7" ht="12.75" customHeight="1">
      <c r="A58" s="149" t="s">
        <v>18</v>
      </c>
      <c r="B58" s="149"/>
      <c r="C58" s="149" t="s">
        <v>363</v>
      </c>
      <c r="D58" s="149"/>
      <c r="E58" s="149"/>
      <c r="F58" s="31" t="s">
        <v>39</v>
      </c>
      <c r="G58" s="168">
        <v>0</v>
      </c>
    </row>
    <row r="59" spans="1:7" ht="12.75" customHeight="1">
      <c r="A59" s="149" t="s">
        <v>19</v>
      </c>
      <c r="B59" s="149"/>
      <c r="C59" s="149" t="s">
        <v>342</v>
      </c>
      <c r="D59" s="149"/>
      <c r="E59" s="149"/>
      <c r="F59" s="31" t="s">
        <v>37</v>
      </c>
      <c r="G59" s="169">
        <v>0</v>
      </c>
    </row>
    <row r="60" spans="1:7" ht="12.75" customHeight="1">
      <c r="A60" s="149" t="s">
        <v>21</v>
      </c>
      <c r="B60" s="149"/>
      <c r="C60" s="149" t="s">
        <v>26</v>
      </c>
      <c r="D60" s="149"/>
      <c r="E60" s="149"/>
      <c r="F60" s="31" t="s">
        <v>27</v>
      </c>
      <c r="G60" s="167">
        <v>0</v>
      </c>
    </row>
    <row r="61" spans="1:7" ht="12.75" customHeight="1">
      <c r="A61" s="149" t="s">
        <v>23</v>
      </c>
      <c r="B61" s="149"/>
      <c r="C61" s="149" t="s">
        <v>165</v>
      </c>
      <c r="D61" s="149"/>
      <c r="E61" s="149"/>
      <c r="F61" s="31" t="s">
        <v>37</v>
      </c>
      <c r="G61" s="169">
        <v>0</v>
      </c>
    </row>
    <row r="62" spans="1:7" ht="12.75" customHeight="1">
      <c r="A62" s="149" t="s">
        <v>24</v>
      </c>
      <c r="B62" s="149"/>
      <c r="C62" s="149" t="s">
        <v>301</v>
      </c>
      <c r="D62" s="149"/>
      <c r="E62" s="149"/>
      <c r="F62" s="31" t="s">
        <v>27</v>
      </c>
      <c r="G62" s="170">
        <v>0</v>
      </c>
    </row>
    <row r="63" spans="1:7" ht="12.75" customHeight="1">
      <c r="A63" s="149" t="s">
        <v>25</v>
      </c>
      <c r="B63" s="149"/>
      <c r="C63" s="149" t="s">
        <v>29</v>
      </c>
      <c r="D63" s="149"/>
      <c r="E63" s="149"/>
      <c r="F63" s="31" t="s">
        <v>27</v>
      </c>
      <c r="G63" s="167">
        <v>0</v>
      </c>
    </row>
    <row r="64" spans="1:7" ht="12.75" customHeight="1">
      <c r="A64" s="149" t="s">
        <v>28</v>
      </c>
      <c r="B64" s="149"/>
      <c r="C64" s="149" t="s">
        <v>166</v>
      </c>
      <c r="D64" s="149"/>
      <c r="E64" s="149"/>
      <c r="F64" s="31" t="s">
        <v>37</v>
      </c>
      <c r="G64" s="169">
        <v>0</v>
      </c>
    </row>
    <row r="65" spans="1:8" ht="12.75" customHeight="1">
      <c r="A65" s="149" t="s">
        <v>154</v>
      </c>
      <c r="B65" s="149"/>
      <c r="C65" s="149" t="s">
        <v>302</v>
      </c>
      <c r="D65" s="149"/>
      <c r="E65" s="149"/>
      <c r="F65" s="31" t="s">
        <v>27</v>
      </c>
      <c r="G65" s="167">
        <v>0</v>
      </c>
    </row>
    <row r="66" spans="1:8" ht="12.75" customHeight="1">
      <c r="A66" s="149" t="s">
        <v>30</v>
      </c>
      <c r="B66" s="149"/>
      <c r="C66" s="149" t="s">
        <v>36</v>
      </c>
      <c r="D66" s="149"/>
      <c r="E66" s="149"/>
      <c r="F66" s="31" t="s">
        <v>37</v>
      </c>
      <c r="G66" s="169">
        <v>0</v>
      </c>
    </row>
    <row r="67" spans="1:8" ht="12.75" customHeight="1">
      <c r="A67" s="149" t="s">
        <v>31</v>
      </c>
      <c r="B67" s="149"/>
      <c r="C67" s="149" t="s">
        <v>208</v>
      </c>
      <c r="D67" s="149"/>
      <c r="E67" s="149"/>
      <c r="F67" s="31" t="s">
        <v>102</v>
      </c>
      <c r="G67" s="165">
        <v>0</v>
      </c>
    </row>
    <row r="68" spans="1:8" ht="12.75" customHeight="1">
      <c r="A68" s="149" t="s">
        <v>32</v>
      </c>
      <c r="B68" s="149"/>
      <c r="C68" s="149" t="s">
        <v>304</v>
      </c>
      <c r="D68" s="149"/>
      <c r="E68" s="149"/>
      <c r="F68" s="31" t="s">
        <v>37</v>
      </c>
      <c r="G68" s="169">
        <v>0</v>
      </c>
    </row>
    <row r="69" spans="1:8" ht="12.75" customHeight="1">
      <c r="A69" s="149" t="s">
        <v>33</v>
      </c>
      <c r="B69" s="149"/>
      <c r="C69" s="149" t="s">
        <v>303</v>
      </c>
      <c r="D69" s="149"/>
      <c r="E69" s="149"/>
      <c r="F69" s="31" t="s">
        <v>14</v>
      </c>
      <c r="G69" s="165">
        <v>0</v>
      </c>
    </row>
    <row r="70" spans="1:8" ht="12.75" customHeight="1">
      <c r="A70" s="149" t="s">
        <v>34</v>
      </c>
      <c r="B70" s="149"/>
      <c r="C70" s="149" t="s">
        <v>185</v>
      </c>
      <c r="D70" s="149"/>
      <c r="E70" s="149"/>
      <c r="F70" s="31" t="s">
        <v>37</v>
      </c>
      <c r="G70" s="169">
        <v>0</v>
      </c>
    </row>
    <row r="71" spans="1:8" ht="12.75" customHeight="1">
      <c r="A71" s="149" t="s">
        <v>35</v>
      </c>
      <c r="B71" s="149"/>
      <c r="C71" s="8" t="s">
        <v>115</v>
      </c>
      <c r="D71" s="8"/>
      <c r="E71" s="8"/>
      <c r="F71" s="31" t="s">
        <v>14</v>
      </c>
      <c r="G71" s="167">
        <v>0</v>
      </c>
    </row>
    <row r="72" spans="1:8" ht="12.75" customHeight="1">
      <c r="A72" s="149" t="s">
        <v>38</v>
      </c>
      <c r="B72" s="149"/>
      <c r="C72" s="5" t="s">
        <v>116</v>
      </c>
      <c r="D72" s="5"/>
      <c r="E72" s="5"/>
      <c r="F72" s="31" t="s">
        <v>14</v>
      </c>
      <c r="G72" s="167">
        <v>0</v>
      </c>
    </row>
    <row r="73" spans="1:8" ht="12.75" customHeight="1">
      <c r="A73" s="149" t="s">
        <v>40</v>
      </c>
      <c r="B73" s="149"/>
      <c r="C73" s="5" t="s">
        <v>117</v>
      </c>
      <c r="D73" s="5"/>
      <c r="E73" s="5"/>
      <c r="F73" s="31" t="s">
        <v>14</v>
      </c>
      <c r="G73" s="167">
        <v>0</v>
      </c>
    </row>
    <row r="74" spans="1:8" ht="12.75" customHeight="1">
      <c r="A74" s="149" t="s">
        <v>41</v>
      </c>
      <c r="B74" s="149"/>
      <c r="C74" s="5" t="s">
        <v>20</v>
      </c>
      <c r="D74" s="5"/>
      <c r="E74" s="5"/>
      <c r="F74" s="31" t="s">
        <v>14</v>
      </c>
      <c r="G74" s="167">
        <v>0</v>
      </c>
    </row>
    <row r="75" spans="1:8" ht="12.75" customHeight="1">
      <c r="A75" s="149" t="s">
        <v>42</v>
      </c>
      <c r="B75" s="149"/>
      <c r="C75" s="5" t="s">
        <v>22</v>
      </c>
      <c r="D75" s="5"/>
      <c r="E75" s="5"/>
      <c r="F75" s="31" t="s">
        <v>14</v>
      </c>
      <c r="G75" s="167">
        <v>0</v>
      </c>
      <c r="H75" s="159"/>
    </row>
    <row r="76" spans="1:8" ht="12.75" customHeight="1">
      <c r="A76" s="149" t="s">
        <v>120</v>
      </c>
      <c r="B76" s="149"/>
      <c r="C76" s="5" t="s">
        <v>121</v>
      </c>
      <c r="D76" s="5"/>
      <c r="E76" s="5"/>
      <c r="F76" s="31" t="s">
        <v>14</v>
      </c>
      <c r="G76" s="167">
        <v>0</v>
      </c>
    </row>
    <row r="77" spans="1:8" ht="12.75" customHeight="1">
      <c r="A77" s="149" t="s">
        <v>298</v>
      </c>
      <c r="B77" s="149"/>
      <c r="C77" s="5" t="s">
        <v>236</v>
      </c>
      <c r="D77" s="5"/>
      <c r="E77" s="5"/>
      <c r="F77" s="31" t="s">
        <v>14</v>
      </c>
      <c r="G77" s="167">
        <v>0</v>
      </c>
    </row>
    <row r="78" spans="1:8" ht="12.75" customHeight="1">
      <c r="A78" s="149" t="s">
        <v>299</v>
      </c>
      <c r="B78" s="150"/>
      <c r="C78" s="150" t="s">
        <v>344</v>
      </c>
      <c r="D78" s="150"/>
      <c r="E78" s="150"/>
      <c r="F78" s="28" t="s">
        <v>248</v>
      </c>
      <c r="G78" s="171">
        <v>0</v>
      </c>
    </row>
    <row r="79" spans="1:8" ht="12.75" customHeight="1">
      <c r="A79" s="1"/>
      <c r="B79" s="1"/>
      <c r="C79" s="2"/>
      <c r="D79" s="2"/>
      <c r="E79" s="2"/>
      <c r="F79" s="35"/>
      <c r="G79" s="56"/>
    </row>
    <row r="80" spans="1:8" ht="12.75" customHeight="1">
      <c r="A80" s="119" t="s">
        <v>43</v>
      </c>
      <c r="B80" s="119" t="s">
        <v>44</v>
      </c>
      <c r="C80" s="120"/>
      <c r="D80" s="120"/>
      <c r="E80" s="120"/>
      <c r="F80" s="121" t="s">
        <v>1</v>
      </c>
      <c r="G80" s="118" t="s">
        <v>2</v>
      </c>
    </row>
    <row r="81" spans="1:7" ht="12.75" customHeight="1">
      <c r="A81" s="149" t="s">
        <v>45</v>
      </c>
      <c r="B81" s="7"/>
      <c r="C81" s="149" t="s">
        <v>237</v>
      </c>
      <c r="D81" s="149"/>
      <c r="E81" s="149"/>
      <c r="F81" s="31" t="s">
        <v>46</v>
      </c>
      <c r="G81" s="200">
        <v>0</v>
      </c>
    </row>
    <row r="82" spans="1:7" ht="12.75" customHeight="1">
      <c r="A82" s="13" t="s">
        <v>234</v>
      </c>
      <c r="B82" s="13"/>
      <c r="C82" s="13" t="s">
        <v>343</v>
      </c>
      <c r="D82" s="13"/>
      <c r="E82" s="13"/>
      <c r="F82" s="40" t="s">
        <v>46</v>
      </c>
      <c r="G82" s="57">
        <f>SUM(G81)</f>
        <v>0</v>
      </c>
    </row>
    <row r="83" spans="1:7" ht="12.75" customHeight="1">
      <c r="F83" s="36"/>
    </row>
    <row r="84" spans="1:7" ht="12.75" customHeight="1">
      <c r="A84" s="119" t="s">
        <v>47</v>
      </c>
      <c r="B84" s="119" t="s">
        <v>103</v>
      </c>
      <c r="C84" s="120"/>
      <c r="D84" s="120"/>
      <c r="E84" s="120"/>
      <c r="F84" s="121" t="s">
        <v>1</v>
      </c>
      <c r="G84" s="118" t="s">
        <v>2</v>
      </c>
    </row>
    <row r="85" spans="1:7" ht="12.75" customHeight="1">
      <c r="A85" s="8" t="s">
        <v>49</v>
      </c>
      <c r="B85" s="8"/>
      <c r="C85" s="8" t="s">
        <v>305</v>
      </c>
      <c r="D85" s="8"/>
      <c r="E85" s="8"/>
      <c r="F85" s="6" t="s">
        <v>104</v>
      </c>
      <c r="G85" s="201">
        <v>0</v>
      </c>
    </row>
    <row r="86" spans="1:7" ht="12.75" customHeight="1">
      <c r="A86" s="8" t="s">
        <v>156</v>
      </c>
      <c r="B86" s="8"/>
      <c r="C86" s="8" t="s">
        <v>306</v>
      </c>
      <c r="D86" s="8"/>
      <c r="E86" s="8"/>
      <c r="F86" s="6" t="s">
        <v>104</v>
      </c>
      <c r="G86" s="201">
        <v>0</v>
      </c>
    </row>
    <row r="87" spans="1:7" ht="12.75" customHeight="1">
      <c r="A87" s="4" t="s">
        <v>51</v>
      </c>
      <c r="B87" s="3" t="s">
        <v>114</v>
      </c>
      <c r="C87" s="24"/>
      <c r="D87" s="24"/>
      <c r="E87" s="24"/>
      <c r="F87" s="15" t="s">
        <v>50</v>
      </c>
      <c r="G87" s="59">
        <f>SUM(G85:G86)</f>
        <v>0</v>
      </c>
    </row>
    <row r="88" spans="1:7" ht="12.75" customHeight="1">
      <c r="A88" s="1"/>
      <c r="B88" s="1"/>
      <c r="C88" s="2"/>
      <c r="D88" s="2"/>
      <c r="E88" s="2"/>
      <c r="F88" s="35"/>
      <c r="G88" s="56"/>
    </row>
    <row r="89" spans="1:7" ht="12.75" customHeight="1">
      <c r="A89" s="119" t="s">
        <v>105</v>
      </c>
      <c r="B89" s="119" t="s">
        <v>48</v>
      </c>
      <c r="C89" s="120"/>
      <c r="D89" s="120"/>
      <c r="E89" s="120"/>
      <c r="F89" s="121" t="s">
        <v>1</v>
      </c>
      <c r="G89" s="118" t="s">
        <v>2</v>
      </c>
    </row>
    <row r="90" spans="1:7" ht="12.75" customHeight="1">
      <c r="A90" s="149" t="s">
        <v>106</v>
      </c>
      <c r="B90" s="149" t="s">
        <v>113</v>
      </c>
      <c r="F90" s="14"/>
      <c r="G90" s="60"/>
    </row>
    <row r="91" spans="1:7" ht="12.75" customHeight="1">
      <c r="A91" s="149" t="s">
        <v>157</v>
      </c>
      <c r="B91" s="8"/>
      <c r="C91" s="8" t="s">
        <v>132</v>
      </c>
      <c r="D91" s="8"/>
      <c r="E91" s="8"/>
      <c r="F91" s="6" t="s">
        <v>50</v>
      </c>
      <c r="G91" s="61">
        <f>G48*G46</f>
        <v>426.11785714285708</v>
      </c>
    </row>
    <row r="92" spans="1:7" ht="12.75" customHeight="1">
      <c r="A92" s="122" t="s">
        <v>107</v>
      </c>
      <c r="B92" s="123"/>
      <c r="C92" s="122" t="s">
        <v>119</v>
      </c>
      <c r="D92" s="122"/>
      <c r="E92" s="122"/>
      <c r="F92" s="124" t="s">
        <v>50</v>
      </c>
      <c r="G92" s="125">
        <f>SUM(G91:G91)</f>
        <v>426.11785714285708</v>
      </c>
    </row>
    <row r="93" spans="1:7" ht="12.75" customHeight="1">
      <c r="A93" s="149" t="s">
        <v>158</v>
      </c>
      <c r="B93" s="8" t="s">
        <v>123</v>
      </c>
      <c r="C93" s="149"/>
      <c r="D93" s="149"/>
      <c r="E93" s="149"/>
      <c r="F93" s="6"/>
      <c r="G93" s="62"/>
    </row>
    <row r="94" spans="1:7" ht="12.75" customHeight="1">
      <c r="A94" s="149" t="s">
        <v>159</v>
      </c>
      <c r="B94" s="8"/>
      <c r="C94" s="8" t="s">
        <v>133</v>
      </c>
      <c r="D94" s="8"/>
      <c r="E94" s="8"/>
      <c r="F94" s="6" t="s">
        <v>50</v>
      </c>
      <c r="G94" s="63">
        <f>G49*G46</f>
        <v>0</v>
      </c>
    </row>
    <row r="95" spans="1:7" ht="12.75" customHeight="1">
      <c r="A95" s="150" t="s">
        <v>160</v>
      </c>
      <c r="B95" s="8"/>
      <c r="C95" s="149" t="s">
        <v>307</v>
      </c>
      <c r="D95" s="149"/>
      <c r="E95" s="149"/>
      <c r="F95" s="6" t="s">
        <v>50</v>
      </c>
      <c r="G95" s="64">
        <f>SUM(G94)</f>
        <v>0</v>
      </c>
    </row>
    <row r="96" spans="1:7" ht="12.75" customHeight="1">
      <c r="A96" s="7" t="s">
        <v>108</v>
      </c>
      <c r="B96" s="3" t="s">
        <v>122</v>
      </c>
      <c r="C96" s="24"/>
      <c r="D96" s="24"/>
      <c r="E96" s="24"/>
      <c r="F96" s="15" t="s">
        <v>50</v>
      </c>
      <c r="G96" s="65">
        <f>G95+G92</f>
        <v>426.11785714285708</v>
      </c>
    </row>
    <row r="97" spans="1:7" ht="12.75" customHeight="1">
      <c r="A97" s="1"/>
      <c r="B97" s="1"/>
      <c r="C97" s="2"/>
      <c r="D97" s="2"/>
      <c r="E97" s="2"/>
      <c r="F97" s="35"/>
      <c r="G97" s="56"/>
    </row>
    <row r="98" spans="1:7" ht="12.75" customHeight="1">
      <c r="A98" s="210" t="s">
        <v>255</v>
      </c>
      <c r="B98" s="210"/>
      <c r="C98" s="210"/>
      <c r="D98" s="210"/>
      <c r="E98" s="210"/>
      <c r="F98" s="210"/>
      <c r="G98" s="210"/>
    </row>
    <row r="99" spans="1:7" ht="12.75" customHeight="1">
      <c r="A99" s="162">
        <v>1</v>
      </c>
      <c r="B99" s="162" t="s">
        <v>52</v>
      </c>
      <c r="C99" s="126"/>
      <c r="D99" s="126"/>
      <c r="E99" s="126"/>
      <c r="F99" s="127" t="s">
        <v>1</v>
      </c>
      <c r="G99" s="128" t="s">
        <v>2</v>
      </c>
    </row>
    <row r="100" spans="1:7" ht="12.75" customHeight="1">
      <c r="A100" s="7" t="s">
        <v>53</v>
      </c>
      <c r="B100" s="7" t="s">
        <v>161</v>
      </c>
      <c r="F100" s="31"/>
      <c r="G100" s="66"/>
    </row>
    <row r="101" spans="1:7" ht="12.75" customHeight="1">
      <c r="A101" s="8" t="s">
        <v>54</v>
      </c>
      <c r="B101" s="8"/>
      <c r="C101" s="149" t="s">
        <v>314</v>
      </c>
      <c r="D101" s="149"/>
      <c r="E101" s="149"/>
      <c r="F101" s="31" t="s">
        <v>55</v>
      </c>
      <c r="G101" s="173">
        <v>0</v>
      </c>
    </row>
    <row r="102" spans="1:7" ht="12.75" customHeight="1">
      <c r="A102" s="150" t="s">
        <v>56</v>
      </c>
      <c r="B102" s="150"/>
      <c r="C102" s="150" t="s">
        <v>134</v>
      </c>
      <c r="D102" s="150"/>
      <c r="E102" s="150"/>
      <c r="F102" s="28" t="s">
        <v>27</v>
      </c>
      <c r="G102" s="67">
        <f>G96*G101*G53</f>
        <v>0</v>
      </c>
    </row>
    <row r="103" spans="1:7" ht="12.75" customHeight="1">
      <c r="A103" s="11" t="s">
        <v>57</v>
      </c>
      <c r="B103" s="11" t="s">
        <v>292</v>
      </c>
      <c r="F103" s="38"/>
      <c r="G103" s="68"/>
    </row>
    <row r="104" spans="1:7" ht="12.75" customHeight="1">
      <c r="A104" s="149" t="s">
        <v>58</v>
      </c>
      <c r="B104" s="149"/>
      <c r="C104" s="149" t="s">
        <v>308</v>
      </c>
      <c r="D104" s="149"/>
      <c r="E104" s="149"/>
      <c r="F104" s="31" t="s">
        <v>101</v>
      </c>
      <c r="G104" s="174">
        <v>0</v>
      </c>
    </row>
    <row r="105" spans="1:7" ht="12.75" customHeight="1">
      <c r="A105" s="27" t="s">
        <v>59</v>
      </c>
      <c r="B105" s="27"/>
      <c r="C105" s="150" t="s">
        <v>135</v>
      </c>
      <c r="D105" s="150"/>
      <c r="E105" s="150"/>
      <c r="F105" s="28" t="s">
        <v>27</v>
      </c>
      <c r="G105" s="69">
        <f>G96*G104</f>
        <v>0</v>
      </c>
    </row>
    <row r="106" spans="1:7" ht="12.75" customHeight="1">
      <c r="A106" s="11" t="s">
        <v>60</v>
      </c>
      <c r="B106" s="11" t="s">
        <v>61</v>
      </c>
      <c r="D106" s="41" t="s">
        <v>210</v>
      </c>
      <c r="F106" s="38"/>
      <c r="G106" s="70"/>
    </row>
    <row r="107" spans="1:7" ht="12.75" customHeight="1">
      <c r="A107" s="149" t="s">
        <v>62</v>
      </c>
      <c r="B107" s="149"/>
      <c r="C107" s="149" t="s">
        <v>136</v>
      </c>
      <c r="D107" s="202">
        <v>0</v>
      </c>
      <c r="E107" s="149" t="s">
        <v>241</v>
      </c>
      <c r="F107" s="31" t="s">
        <v>63</v>
      </c>
      <c r="G107" s="71">
        <f>G54*D107</f>
        <v>0</v>
      </c>
    </row>
    <row r="108" spans="1:7" ht="12.75" customHeight="1">
      <c r="A108" s="149" t="s">
        <v>64</v>
      </c>
      <c r="B108" s="149"/>
      <c r="C108" s="149" t="s">
        <v>243</v>
      </c>
      <c r="D108" s="202">
        <v>0</v>
      </c>
      <c r="E108" s="149" t="s">
        <v>242</v>
      </c>
      <c r="F108" s="31" t="s">
        <v>249</v>
      </c>
      <c r="G108" s="71">
        <f>G55*D107*D108</f>
        <v>0</v>
      </c>
    </row>
    <row r="109" spans="1:7" ht="12.75" customHeight="1">
      <c r="A109" s="149" t="s">
        <v>227</v>
      </c>
      <c r="B109" s="149"/>
      <c r="C109" s="149" t="s">
        <v>309</v>
      </c>
      <c r="D109" s="149"/>
      <c r="E109" s="149"/>
      <c r="F109" s="31" t="s">
        <v>65</v>
      </c>
      <c r="G109" s="203">
        <v>0</v>
      </c>
    </row>
    <row r="110" spans="1:7" ht="12.75" customHeight="1">
      <c r="A110" s="149" t="s">
        <v>228</v>
      </c>
      <c r="B110" s="150"/>
      <c r="C110" s="150" t="s">
        <v>137</v>
      </c>
      <c r="D110" s="150"/>
      <c r="E110" s="150"/>
      <c r="F110" s="28" t="s">
        <v>27</v>
      </c>
      <c r="G110" s="69">
        <f>IFERROR(SUM(G107:G108)/G109*G96,0)</f>
        <v>0</v>
      </c>
    </row>
    <row r="111" spans="1:7" ht="12.75" customHeight="1">
      <c r="A111" s="21" t="s">
        <v>66</v>
      </c>
      <c r="B111" s="11" t="s">
        <v>311</v>
      </c>
      <c r="C111" s="25"/>
      <c r="D111" s="25"/>
      <c r="E111" s="25"/>
      <c r="F111" s="38"/>
      <c r="G111" s="68"/>
    </row>
    <row r="112" spans="1:7" ht="12.75" customHeight="1">
      <c r="A112" s="149" t="s">
        <v>67</v>
      </c>
      <c r="B112" s="149"/>
      <c r="C112" s="149" t="s">
        <v>312</v>
      </c>
      <c r="D112" s="149"/>
      <c r="E112" s="149"/>
      <c r="F112" s="31" t="s">
        <v>68</v>
      </c>
      <c r="G112" s="169">
        <v>0</v>
      </c>
    </row>
    <row r="113" spans="1:7" ht="12.75" customHeight="1">
      <c r="A113" s="149" t="s">
        <v>69</v>
      </c>
      <c r="B113" s="149"/>
      <c r="C113" s="149" t="s">
        <v>310</v>
      </c>
      <c r="D113" s="149"/>
      <c r="E113" s="149"/>
      <c r="F113" s="31" t="s">
        <v>27</v>
      </c>
      <c r="G113" s="71">
        <f>G112*(G51+G52)*G82</f>
        <v>0</v>
      </c>
    </row>
    <row r="114" spans="1:7" ht="12.75" customHeight="1">
      <c r="A114" s="150" t="s">
        <v>162</v>
      </c>
      <c r="B114" s="29"/>
      <c r="C114" s="150" t="s">
        <v>313</v>
      </c>
      <c r="D114" s="150"/>
      <c r="E114" s="150"/>
      <c r="F114" s="28" t="s">
        <v>27</v>
      </c>
      <c r="G114" s="72">
        <f>G113*G56</f>
        <v>0</v>
      </c>
    </row>
    <row r="115" spans="1:7" ht="12.75" customHeight="1">
      <c r="A115" s="7" t="s">
        <v>70</v>
      </c>
      <c r="B115" s="26" t="s">
        <v>73</v>
      </c>
      <c r="F115" s="26"/>
      <c r="G115" s="73"/>
    </row>
    <row r="116" spans="1:7" ht="12.75" customHeight="1">
      <c r="A116" s="149" t="s">
        <v>163</v>
      </c>
      <c r="B116" s="149"/>
      <c r="C116" s="149" t="s">
        <v>74</v>
      </c>
      <c r="D116" s="149"/>
      <c r="E116" s="149"/>
      <c r="F116" s="31" t="s">
        <v>68</v>
      </c>
      <c r="G116" s="175">
        <v>0</v>
      </c>
    </row>
    <row r="117" spans="1:7" ht="12.75" customHeight="1">
      <c r="A117" s="149" t="s">
        <v>71</v>
      </c>
      <c r="B117" s="149"/>
      <c r="C117" s="149" t="s">
        <v>138</v>
      </c>
      <c r="D117" s="149"/>
      <c r="E117" s="149"/>
      <c r="F117" s="31" t="s">
        <v>27</v>
      </c>
      <c r="G117" s="74">
        <f>(G51+G52-G107)*G116*G82</f>
        <v>0</v>
      </c>
    </row>
    <row r="118" spans="1:7" ht="12.75" customHeight="1">
      <c r="A118" s="150" t="s">
        <v>164</v>
      </c>
      <c r="B118" s="29"/>
      <c r="C118" s="150" t="s">
        <v>316</v>
      </c>
      <c r="D118" s="150"/>
      <c r="E118" s="150"/>
      <c r="F118" s="28" t="s">
        <v>27</v>
      </c>
      <c r="G118" s="72">
        <f>G117*G56</f>
        <v>0</v>
      </c>
    </row>
    <row r="119" spans="1:7" ht="12.75" customHeight="1">
      <c r="A119" s="7" t="s">
        <v>72</v>
      </c>
      <c r="B119" s="7" t="s">
        <v>76</v>
      </c>
      <c r="F119" s="14"/>
      <c r="G119" s="66"/>
    </row>
    <row r="120" spans="1:7" ht="12.75" customHeight="1">
      <c r="A120" s="149" t="s">
        <v>244</v>
      </c>
      <c r="B120" s="149"/>
      <c r="C120" s="149" t="s">
        <v>317</v>
      </c>
      <c r="D120" s="149"/>
      <c r="E120" s="149"/>
      <c r="F120" s="31" t="s">
        <v>68</v>
      </c>
      <c r="G120" s="169">
        <v>0</v>
      </c>
    </row>
    <row r="121" spans="1:7" ht="12.75" customHeight="1">
      <c r="A121" s="149" t="s">
        <v>245</v>
      </c>
      <c r="B121" s="149"/>
      <c r="C121" s="149" t="s">
        <v>139</v>
      </c>
      <c r="D121" s="149"/>
      <c r="E121" s="149"/>
      <c r="F121" s="31" t="s">
        <v>27</v>
      </c>
      <c r="G121" s="71">
        <f>(G51+G52-G107)*G120*G82</f>
        <v>0</v>
      </c>
    </row>
    <row r="122" spans="1:7" ht="12.75" customHeight="1">
      <c r="A122" s="150" t="s">
        <v>246</v>
      </c>
      <c r="B122" s="150"/>
      <c r="C122" s="150" t="s">
        <v>315</v>
      </c>
      <c r="D122" s="150"/>
      <c r="E122" s="150"/>
      <c r="F122" s="28" t="s">
        <v>27</v>
      </c>
      <c r="G122" s="69">
        <f>G121*G56</f>
        <v>0</v>
      </c>
    </row>
    <row r="123" spans="1:7" ht="12.75" customHeight="1">
      <c r="A123" s="7" t="s">
        <v>75</v>
      </c>
      <c r="B123" s="14" t="s">
        <v>80</v>
      </c>
      <c r="F123" s="14"/>
      <c r="G123" s="75"/>
    </row>
    <row r="124" spans="1:7" ht="12.75" customHeight="1">
      <c r="A124" s="5" t="s">
        <v>77</v>
      </c>
      <c r="B124" s="5"/>
      <c r="C124" s="5" t="s">
        <v>140</v>
      </c>
      <c r="D124" s="5"/>
      <c r="E124" s="5"/>
      <c r="F124" s="6" t="s">
        <v>27</v>
      </c>
      <c r="G124" s="76">
        <f>G57*G82/12</f>
        <v>0</v>
      </c>
    </row>
    <row r="125" spans="1:7" ht="12.75" customHeight="1">
      <c r="A125" s="5" t="s">
        <v>78</v>
      </c>
      <c r="B125" s="5"/>
      <c r="C125" s="5" t="s">
        <v>99</v>
      </c>
      <c r="D125" s="5"/>
      <c r="E125" s="5"/>
      <c r="F125" s="6" t="s">
        <v>27</v>
      </c>
      <c r="G125" s="76">
        <f>G58*G82/12</f>
        <v>0</v>
      </c>
    </row>
    <row r="126" spans="1:7" ht="12.75" customHeight="1">
      <c r="A126" s="5" t="s">
        <v>177</v>
      </c>
      <c r="B126" s="5"/>
      <c r="C126" s="9" t="s">
        <v>141</v>
      </c>
      <c r="D126" s="9"/>
      <c r="E126" s="9"/>
      <c r="F126" s="6" t="s">
        <v>27</v>
      </c>
      <c r="G126" s="76">
        <f>G51*G59*G82/12</f>
        <v>0</v>
      </c>
    </row>
    <row r="127" spans="1:7" ht="12.75" customHeight="1">
      <c r="A127" s="5" t="s">
        <v>229</v>
      </c>
      <c r="B127" s="149"/>
      <c r="C127" s="31" t="s">
        <v>176</v>
      </c>
      <c r="D127" s="31"/>
      <c r="E127" s="31"/>
      <c r="F127" s="31" t="s">
        <v>27</v>
      </c>
      <c r="G127" s="77">
        <f>SUM(G124:G126)</f>
        <v>0</v>
      </c>
    </row>
    <row r="128" spans="1:7" ht="12.75" customHeight="1">
      <c r="A128" s="29" t="s">
        <v>230</v>
      </c>
      <c r="B128" s="149"/>
      <c r="C128" s="28" t="s">
        <v>318</v>
      </c>
      <c r="D128" s="31"/>
      <c r="E128" s="31"/>
      <c r="F128" s="31" t="s">
        <v>27</v>
      </c>
      <c r="G128" s="77">
        <f>G127*G56</f>
        <v>0</v>
      </c>
    </row>
    <row r="129" spans="1:8" ht="12.75" customHeight="1">
      <c r="A129" s="19" t="s">
        <v>79</v>
      </c>
      <c r="B129" s="15" t="s">
        <v>124</v>
      </c>
      <c r="C129" s="24"/>
      <c r="D129" s="24"/>
      <c r="E129" s="24"/>
      <c r="F129" s="35"/>
      <c r="G129" s="78">
        <f>G128+G122+G118+G114+G110+G105+G102</f>
        <v>0</v>
      </c>
    </row>
    <row r="130" spans="1:8" ht="12.75" customHeight="1">
      <c r="A130" s="1"/>
      <c r="B130" s="1"/>
      <c r="C130" s="2"/>
      <c r="D130" s="2"/>
      <c r="E130" s="2"/>
      <c r="F130" s="35"/>
      <c r="G130" s="56"/>
    </row>
    <row r="131" spans="1:8" ht="12.75" customHeight="1">
      <c r="A131" s="162">
        <v>2</v>
      </c>
      <c r="B131" s="162" t="s">
        <v>111</v>
      </c>
      <c r="C131" s="126"/>
      <c r="D131" s="126"/>
      <c r="E131" s="126"/>
      <c r="F131" s="127" t="s">
        <v>1</v>
      </c>
      <c r="G131" s="129" t="s">
        <v>2</v>
      </c>
    </row>
    <row r="132" spans="1:8" ht="12.75" customHeight="1">
      <c r="A132" s="12" t="s">
        <v>168</v>
      </c>
      <c r="B132" s="10" t="s">
        <v>82</v>
      </c>
      <c r="C132" s="5"/>
      <c r="D132" s="5"/>
      <c r="E132" s="5"/>
      <c r="F132" s="31"/>
      <c r="G132" s="79"/>
    </row>
    <row r="133" spans="1:8" ht="12.75" customHeight="1">
      <c r="A133" s="149" t="s">
        <v>169</v>
      </c>
      <c r="B133" s="149"/>
      <c r="C133" s="149" t="s">
        <v>142</v>
      </c>
      <c r="D133" s="149"/>
      <c r="E133" s="149"/>
      <c r="F133" s="31" t="s">
        <v>27</v>
      </c>
      <c r="G133" s="71">
        <f>G60*G85</f>
        <v>0</v>
      </c>
    </row>
    <row r="134" spans="1:8" ht="12.75" customHeight="1">
      <c r="A134" s="149" t="s">
        <v>171</v>
      </c>
      <c r="B134" s="149"/>
      <c r="C134" s="149" t="s">
        <v>167</v>
      </c>
      <c r="D134" s="149"/>
      <c r="E134" s="149"/>
      <c r="F134" s="31" t="s">
        <v>27</v>
      </c>
      <c r="G134" s="71">
        <f>G62*G85*G61</f>
        <v>0</v>
      </c>
    </row>
    <row r="135" spans="1:8" ht="12.75" customHeight="1">
      <c r="A135" s="149" t="s">
        <v>345</v>
      </c>
      <c r="B135" s="149"/>
      <c r="C135" s="149" t="s">
        <v>346</v>
      </c>
      <c r="D135" s="149"/>
      <c r="E135" s="149"/>
      <c r="F135" s="31" t="s">
        <v>27</v>
      </c>
      <c r="G135" s="71">
        <f>3*7.3/12*G60/220*2*G85</f>
        <v>0</v>
      </c>
      <c r="H135" s="23"/>
    </row>
    <row r="136" spans="1:8" ht="12.75" customHeight="1">
      <c r="A136" s="149" t="s">
        <v>170</v>
      </c>
      <c r="B136" s="149"/>
      <c r="C136" s="149" t="s">
        <v>143</v>
      </c>
      <c r="D136" s="149"/>
      <c r="E136" s="149"/>
      <c r="F136" s="31" t="s">
        <v>27</v>
      </c>
      <c r="G136" s="71">
        <f>G63*G86</f>
        <v>0</v>
      </c>
      <c r="H136" s="23"/>
    </row>
    <row r="137" spans="1:8" ht="12.75" customHeight="1">
      <c r="A137" s="149" t="s">
        <v>172</v>
      </c>
      <c r="B137" s="149"/>
      <c r="C137" s="149" t="s">
        <v>167</v>
      </c>
      <c r="D137" s="149"/>
      <c r="E137" s="149"/>
      <c r="F137" s="31" t="s">
        <v>27</v>
      </c>
      <c r="G137" s="71">
        <f>G65*G86*G64</f>
        <v>0</v>
      </c>
      <c r="H137" s="23"/>
    </row>
    <row r="138" spans="1:8" ht="12.75" customHeight="1">
      <c r="A138" s="149" t="s">
        <v>347</v>
      </c>
      <c r="B138" s="149"/>
      <c r="C138" s="149" t="s">
        <v>346</v>
      </c>
      <c r="D138" s="149"/>
      <c r="E138" s="149"/>
      <c r="F138" s="31" t="s">
        <v>27</v>
      </c>
      <c r="G138" s="71">
        <f>3*7.3/12*G63/220*2*G86</f>
        <v>0</v>
      </c>
      <c r="H138" s="23"/>
    </row>
    <row r="139" spans="1:8" ht="12.75" customHeight="1">
      <c r="A139" s="149" t="s">
        <v>179</v>
      </c>
      <c r="B139" s="149"/>
      <c r="C139" s="9" t="s">
        <v>178</v>
      </c>
      <c r="D139" s="9"/>
      <c r="E139" s="9"/>
      <c r="F139" s="31" t="s">
        <v>27</v>
      </c>
      <c r="G139" s="80">
        <f>SUM(G133:G138)</f>
        <v>0</v>
      </c>
      <c r="H139" s="23"/>
    </row>
    <row r="140" spans="1:8" ht="12.75" customHeight="1">
      <c r="A140" s="149" t="s">
        <v>247</v>
      </c>
      <c r="B140" s="149"/>
      <c r="C140" s="9" t="s">
        <v>319</v>
      </c>
      <c r="D140" s="9"/>
      <c r="E140" s="9"/>
      <c r="F140" s="31" t="s">
        <v>27</v>
      </c>
      <c r="G140" s="80">
        <f>(G139*G56)</f>
        <v>0</v>
      </c>
    </row>
    <row r="141" spans="1:8" ht="12.75" customHeight="1">
      <c r="A141" s="11" t="s">
        <v>173</v>
      </c>
      <c r="B141" s="16" t="s">
        <v>85</v>
      </c>
      <c r="C141" s="25"/>
      <c r="D141" s="25"/>
      <c r="E141" s="25"/>
      <c r="F141" s="38"/>
      <c r="G141" s="81"/>
    </row>
    <row r="142" spans="1:8" ht="12.75" customHeight="1">
      <c r="A142" s="8" t="s">
        <v>174</v>
      </c>
      <c r="B142" s="8"/>
      <c r="C142" s="8" t="s">
        <v>144</v>
      </c>
      <c r="D142" s="8"/>
      <c r="E142" s="8"/>
      <c r="F142" s="31" t="s">
        <v>27</v>
      </c>
      <c r="G142" s="82">
        <f>G140*G66</f>
        <v>0</v>
      </c>
    </row>
    <row r="143" spans="1:8" ht="12.75" customHeight="1">
      <c r="A143" s="150" t="s">
        <v>175</v>
      </c>
      <c r="B143" s="150"/>
      <c r="C143" s="30" t="s">
        <v>112</v>
      </c>
      <c r="D143" s="30"/>
      <c r="E143" s="30"/>
      <c r="F143" s="28" t="s">
        <v>27</v>
      </c>
      <c r="G143" s="83">
        <f>SUM(G142:G142)</f>
        <v>0</v>
      </c>
    </row>
    <row r="144" spans="1:8" ht="12.75" customHeight="1">
      <c r="A144" s="7" t="s">
        <v>81</v>
      </c>
      <c r="B144" s="10" t="s">
        <v>89</v>
      </c>
      <c r="C144" s="5"/>
      <c r="D144" s="5"/>
      <c r="E144" s="5"/>
      <c r="F144" s="31"/>
      <c r="G144" s="80"/>
    </row>
    <row r="145" spans="1:7" ht="12.75" customHeight="1">
      <c r="A145" s="9" t="s">
        <v>180</v>
      </c>
      <c r="B145" s="9"/>
      <c r="C145" s="9" t="s">
        <v>145</v>
      </c>
      <c r="D145" s="9"/>
      <c r="E145" s="9"/>
      <c r="F145" s="31" t="s">
        <v>27</v>
      </c>
      <c r="G145" s="71">
        <f>G67*G46*G85</f>
        <v>0</v>
      </c>
    </row>
    <row r="146" spans="1:7" ht="12.75" customHeight="1">
      <c r="A146" s="9" t="s">
        <v>83</v>
      </c>
      <c r="B146" s="9"/>
      <c r="C146" s="9" t="s">
        <v>184</v>
      </c>
      <c r="D146" s="9"/>
      <c r="E146" s="9"/>
      <c r="F146" s="31" t="s">
        <v>27</v>
      </c>
      <c r="G146" s="71">
        <f>(G145*-G68)</f>
        <v>0</v>
      </c>
    </row>
    <row r="147" spans="1:7" ht="12.75" customHeight="1">
      <c r="A147" s="9" t="s">
        <v>181</v>
      </c>
      <c r="B147" s="9"/>
      <c r="C147" s="9" t="s">
        <v>146</v>
      </c>
      <c r="D147" s="9"/>
      <c r="E147" s="9"/>
      <c r="F147" s="31" t="s">
        <v>27</v>
      </c>
      <c r="G147" s="71">
        <f>G67*G46*G86</f>
        <v>0</v>
      </c>
    </row>
    <row r="148" spans="1:7" ht="12.75" customHeight="1">
      <c r="A148" s="9" t="s">
        <v>182</v>
      </c>
      <c r="B148" s="9"/>
      <c r="C148" s="9" t="s">
        <v>184</v>
      </c>
      <c r="D148" s="9"/>
      <c r="E148" s="9"/>
      <c r="F148" s="31" t="s">
        <v>27</v>
      </c>
      <c r="G148" s="71">
        <f>(G147*-G68)</f>
        <v>0</v>
      </c>
    </row>
    <row r="149" spans="1:7" ht="12.75" customHeight="1">
      <c r="A149" s="30" t="s">
        <v>183</v>
      </c>
      <c r="B149" s="30"/>
      <c r="C149" s="30" t="s">
        <v>90</v>
      </c>
      <c r="D149" s="30"/>
      <c r="E149" s="30"/>
      <c r="F149" s="28" t="s">
        <v>27</v>
      </c>
      <c r="G149" s="69">
        <f>SUM(G145:G148)</f>
        <v>0</v>
      </c>
    </row>
    <row r="150" spans="1:7" ht="12.75" customHeight="1">
      <c r="A150" s="18" t="s">
        <v>84</v>
      </c>
      <c r="B150" s="18" t="s">
        <v>92</v>
      </c>
      <c r="C150" s="5"/>
      <c r="D150" s="5"/>
      <c r="E150" s="5"/>
      <c r="F150" s="26"/>
      <c r="G150" s="84"/>
    </row>
    <row r="151" spans="1:7" ht="12.75" customHeight="1">
      <c r="A151" s="5" t="s">
        <v>86</v>
      </c>
      <c r="B151" s="5"/>
      <c r="C151" s="5" t="s">
        <v>155</v>
      </c>
      <c r="D151" s="5"/>
      <c r="E151" s="5"/>
      <c r="F151" s="6" t="s">
        <v>27</v>
      </c>
      <c r="G151" s="82">
        <f>G69*2*G46*G85</f>
        <v>0</v>
      </c>
    </row>
    <row r="152" spans="1:7" ht="12.75" customHeight="1">
      <c r="A152" s="5" t="s">
        <v>187</v>
      </c>
      <c r="B152" s="5"/>
      <c r="C152" s="5" t="s">
        <v>186</v>
      </c>
      <c r="D152" s="5"/>
      <c r="E152" s="5"/>
      <c r="F152" s="6" t="s">
        <v>27</v>
      </c>
      <c r="G152" s="82">
        <f>IF((G60*G56)*-G70*G85&lt;G151*-1,(G151*-1),((G60*G56)*-G70*G85))</f>
        <v>0</v>
      </c>
    </row>
    <row r="153" spans="1:7" ht="12.75" customHeight="1">
      <c r="A153" s="5" t="s">
        <v>188</v>
      </c>
      <c r="B153" s="5"/>
      <c r="C153" s="5" t="s">
        <v>147</v>
      </c>
      <c r="D153" s="5"/>
      <c r="E153" s="5"/>
      <c r="F153" s="6" t="s">
        <v>27</v>
      </c>
      <c r="G153" s="82">
        <f>G69*2*G46*G86</f>
        <v>0</v>
      </c>
    </row>
    <row r="154" spans="1:7" ht="12.75" customHeight="1">
      <c r="A154" s="5" t="s">
        <v>189</v>
      </c>
      <c r="B154" s="5"/>
      <c r="C154" s="5" t="s">
        <v>186</v>
      </c>
      <c r="D154" s="5"/>
      <c r="E154" s="5"/>
      <c r="F154" s="6" t="s">
        <v>27</v>
      </c>
      <c r="G154" s="82">
        <f>IF(((G63*G56)*-G70*G86)&lt;G153*-1,(G153*-1),((G63*G56)*-G70*G86))</f>
        <v>0</v>
      </c>
    </row>
    <row r="155" spans="1:7" ht="12.75" customHeight="1">
      <c r="A155" s="30" t="s">
        <v>87</v>
      </c>
      <c r="B155" s="30"/>
      <c r="C155" s="30" t="s">
        <v>93</v>
      </c>
      <c r="D155" s="30"/>
      <c r="E155" s="30"/>
      <c r="F155" s="28" t="s">
        <v>27</v>
      </c>
      <c r="G155" s="69">
        <f>SUM(G151:G154)</f>
        <v>0</v>
      </c>
    </row>
    <row r="156" spans="1:7" ht="12.75" customHeight="1">
      <c r="A156" s="10" t="s">
        <v>190</v>
      </c>
      <c r="B156" s="10" t="s">
        <v>195</v>
      </c>
      <c r="C156" s="5"/>
      <c r="D156" s="41" t="s">
        <v>210</v>
      </c>
      <c r="E156" s="41"/>
      <c r="F156" s="14"/>
      <c r="G156" s="85"/>
    </row>
    <row r="157" spans="1:7" ht="12.75" customHeight="1">
      <c r="A157" s="5" t="s">
        <v>88</v>
      </c>
      <c r="B157" s="5"/>
      <c r="C157" s="5" t="s">
        <v>212</v>
      </c>
      <c r="D157" s="202">
        <v>0</v>
      </c>
      <c r="E157" s="149" t="s">
        <v>220</v>
      </c>
      <c r="F157" s="6" t="s">
        <v>194</v>
      </c>
      <c r="G157" s="86">
        <f>D157*G71/12</f>
        <v>0</v>
      </c>
    </row>
    <row r="158" spans="1:7" ht="12.75" customHeight="1">
      <c r="A158" s="5" t="s">
        <v>91</v>
      </c>
      <c r="B158" s="5"/>
      <c r="C158" s="5" t="s">
        <v>218</v>
      </c>
      <c r="D158" s="202">
        <v>0</v>
      </c>
      <c r="E158" s="149" t="s">
        <v>220</v>
      </c>
      <c r="F158" s="6" t="s">
        <v>194</v>
      </c>
      <c r="G158" s="86">
        <f>D158*G72/12</f>
        <v>0</v>
      </c>
    </row>
    <row r="159" spans="1:7" ht="12.75" customHeight="1">
      <c r="A159" s="5" t="s">
        <v>191</v>
      </c>
      <c r="B159" s="5"/>
      <c r="C159" s="5" t="s">
        <v>219</v>
      </c>
      <c r="D159" s="202">
        <v>0</v>
      </c>
      <c r="E159" s="149" t="s">
        <v>220</v>
      </c>
      <c r="F159" s="6" t="s">
        <v>194</v>
      </c>
      <c r="G159" s="86">
        <f>D159*G75/12</f>
        <v>0</v>
      </c>
    </row>
    <row r="160" spans="1:7" ht="12.75" customHeight="1">
      <c r="A160" s="5" t="s">
        <v>197</v>
      </c>
      <c r="B160" s="5"/>
      <c r="C160" s="9" t="s">
        <v>148</v>
      </c>
      <c r="D160" s="33"/>
      <c r="E160" s="149"/>
      <c r="F160" s="6" t="s">
        <v>194</v>
      </c>
      <c r="G160" s="86">
        <f>SUM(G157:G159)</f>
        <v>0</v>
      </c>
    </row>
    <row r="161" spans="1:7" ht="12.75" customHeight="1">
      <c r="A161" s="29" t="s">
        <v>198</v>
      </c>
      <c r="B161" s="29"/>
      <c r="C161" s="30" t="s">
        <v>149</v>
      </c>
      <c r="D161" s="34"/>
      <c r="E161" s="150"/>
      <c r="F161" s="37" t="s">
        <v>27</v>
      </c>
      <c r="G161" s="87">
        <f>G160*G85</f>
        <v>0</v>
      </c>
    </row>
    <row r="162" spans="1:7" ht="12.75" customHeight="1">
      <c r="A162" s="18" t="s">
        <v>94</v>
      </c>
      <c r="B162" s="10" t="s">
        <v>196</v>
      </c>
      <c r="C162" s="5"/>
      <c r="D162" s="20" t="s">
        <v>210</v>
      </c>
      <c r="E162" s="149"/>
      <c r="F162" s="6"/>
      <c r="G162" s="84"/>
    </row>
    <row r="163" spans="1:7" ht="12.75" customHeight="1">
      <c r="A163" s="5" t="s">
        <v>199</v>
      </c>
      <c r="B163" s="5"/>
      <c r="C163" s="8" t="s">
        <v>212</v>
      </c>
      <c r="D163" s="202">
        <v>0</v>
      </c>
      <c r="E163" s="149" t="s">
        <v>220</v>
      </c>
      <c r="F163" s="31" t="s">
        <v>194</v>
      </c>
      <c r="G163" s="86">
        <f t="shared" ref="G163:G169" si="0">D163*G71/12</f>
        <v>0</v>
      </c>
    </row>
    <row r="164" spans="1:7" ht="12.75" customHeight="1">
      <c r="A164" s="5" t="s">
        <v>200</v>
      </c>
      <c r="B164" s="5"/>
      <c r="C164" s="5" t="s">
        <v>213</v>
      </c>
      <c r="D164" s="202">
        <v>0</v>
      </c>
      <c r="E164" s="149" t="s">
        <v>220</v>
      </c>
      <c r="F164" s="31" t="s">
        <v>194</v>
      </c>
      <c r="G164" s="86">
        <f t="shared" si="0"/>
        <v>0</v>
      </c>
    </row>
    <row r="165" spans="1:7" ht="12.75" customHeight="1">
      <c r="A165" s="5" t="s">
        <v>201</v>
      </c>
      <c r="B165" s="5"/>
      <c r="C165" s="5" t="s">
        <v>214</v>
      </c>
      <c r="D165" s="202">
        <v>0</v>
      </c>
      <c r="E165" s="149" t="s">
        <v>220</v>
      </c>
      <c r="F165" s="31" t="s">
        <v>194</v>
      </c>
      <c r="G165" s="86">
        <f t="shared" si="0"/>
        <v>0</v>
      </c>
    </row>
    <row r="166" spans="1:7" ht="12.75" customHeight="1">
      <c r="A166" s="5" t="s">
        <v>202</v>
      </c>
      <c r="B166" s="5"/>
      <c r="C166" s="5" t="s">
        <v>215</v>
      </c>
      <c r="D166" s="202">
        <v>0</v>
      </c>
      <c r="E166" s="149" t="s">
        <v>220</v>
      </c>
      <c r="F166" s="31" t="s">
        <v>194</v>
      </c>
      <c r="G166" s="86">
        <f t="shared" si="0"/>
        <v>0</v>
      </c>
    </row>
    <row r="167" spans="1:7" ht="12.75" customHeight="1">
      <c r="A167" s="5" t="s">
        <v>203</v>
      </c>
      <c r="B167" s="5"/>
      <c r="C167" s="5" t="s">
        <v>216</v>
      </c>
      <c r="D167" s="202">
        <v>0</v>
      </c>
      <c r="E167" s="149" t="s">
        <v>220</v>
      </c>
      <c r="F167" s="31" t="s">
        <v>194</v>
      </c>
      <c r="G167" s="86">
        <f t="shared" si="0"/>
        <v>0</v>
      </c>
    </row>
    <row r="168" spans="1:7" ht="12.75" customHeight="1">
      <c r="A168" s="5" t="s">
        <v>204</v>
      </c>
      <c r="B168" s="5"/>
      <c r="C168" s="5" t="s">
        <v>217</v>
      </c>
      <c r="D168" s="202">
        <v>0</v>
      </c>
      <c r="E168" s="149" t="s">
        <v>220</v>
      </c>
      <c r="F168" s="31" t="s">
        <v>194</v>
      </c>
      <c r="G168" s="86">
        <f t="shared" si="0"/>
        <v>0</v>
      </c>
    </row>
    <row r="169" spans="1:7" ht="12.75" customHeight="1">
      <c r="A169" s="5" t="s">
        <v>205</v>
      </c>
      <c r="B169" s="5"/>
      <c r="C169" s="5" t="s">
        <v>235</v>
      </c>
      <c r="D169" s="202">
        <v>0</v>
      </c>
      <c r="E169" s="149" t="s">
        <v>220</v>
      </c>
      <c r="F169" s="31" t="s">
        <v>194</v>
      </c>
      <c r="G169" s="86">
        <f t="shared" si="0"/>
        <v>0</v>
      </c>
    </row>
    <row r="170" spans="1:7" ht="12.75" customHeight="1">
      <c r="A170" s="5" t="s">
        <v>206</v>
      </c>
      <c r="B170" s="5"/>
      <c r="C170" s="9" t="s">
        <v>150</v>
      </c>
      <c r="D170" s="9"/>
      <c r="E170" s="9"/>
      <c r="F170" s="6" t="s">
        <v>194</v>
      </c>
      <c r="G170" s="80">
        <f>SUM(G163:G169)</f>
        <v>0</v>
      </c>
    </row>
    <row r="171" spans="1:7" ht="12.75" customHeight="1">
      <c r="A171" s="5" t="s">
        <v>207</v>
      </c>
      <c r="B171" s="5"/>
      <c r="C171" s="5" t="s">
        <v>151</v>
      </c>
      <c r="D171" s="5"/>
      <c r="E171" s="5"/>
      <c r="F171" s="6" t="s">
        <v>27</v>
      </c>
      <c r="G171" s="82">
        <f>G170*G86</f>
        <v>0</v>
      </c>
    </row>
    <row r="172" spans="1:7" ht="12.75" customHeight="1">
      <c r="A172" s="19" t="s">
        <v>251</v>
      </c>
      <c r="B172" s="15" t="s">
        <v>128</v>
      </c>
      <c r="C172" s="24"/>
      <c r="D172" s="24"/>
      <c r="E172" s="24"/>
      <c r="F172" s="35"/>
      <c r="G172" s="78">
        <f>G171+G161+G155+G149+G143+G140</f>
        <v>0</v>
      </c>
    </row>
    <row r="173" spans="1:7" ht="12.75" customHeight="1">
      <c r="A173" s="19"/>
      <c r="B173" s="15"/>
      <c r="C173" s="24"/>
      <c r="D173" s="24"/>
      <c r="E173" s="24"/>
      <c r="F173" s="35"/>
      <c r="G173" s="78"/>
    </row>
    <row r="174" spans="1:7" ht="12.75" customHeight="1">
      <c r="A174" s="162">
        <v>3</v>
      </c>
      <c r="B174" s="162"/>
      <c r="C174" s="162" t="s">
        <v>268</v>
      </c>
      <c r="D174" s="162"/>
      <c r="E174" s="162"/>
      <c r="F174" s="127" t="s">
        <v>1</v>
      </c>
      <c r="G174" s="129" t="s">
        <v>2</v>
      </c>
    </row>
    <row r="175" spans="1:7" ht="12.75" customHeight="1">
      <c r="A175" s="17" t="s">
        <v>95</v>
      </c>
      <c r="B175" s="17"/>
      <c r="C175" s="17" t="s">
        <v>192</v>
      </c>
      <c r="D175" s="17"/>
      <c r="E175" s="17"/>
      <c r="F175" s="38" t="s">
        <v>68</v>
      </c>
      <c r="G175" s="176">
        <v>0</v>
      </c>
    </row>
    <row r="176" spans="1:7" ht="12.75" customHeight="1">
      <c r="A176" s="9" t="s">
        <v>252</v>
      </c>
      <c r="B176" s="9"/>
      <c r="C176" s="9" t="s">
        <v>266</v>
      </c>
      <c r="D176" s="9"/>
      <c r="E176" s="9"/>
      <c r="F176" s="31" t="s">
        <v>27</v>
      </c>
      <c r="G176" s="76">
        <f>G129+G172</f>
        <v>0</v>
      </c>
    </row>
    <row r="177" spans="1:10" ht="12.75" customHeight="1">
      <c r="A177" s="2" t="s">
        <v>253</v>
      </c>
      <c r="B177" s="2"/>
      <c r="C177" s="2" t="s">
        <v>269</v>
      </c>
      <c r="D177" s="2"/>
      <c r="E177" s="2"/>
      <c r="F177" s="39" t="s">
        <v>27</v>
      </c>
      <c r="G177" s="90">
        <f>G175*G176</f>
        <v>0</v>
      </c>
    </row>
    <row r="178" spans="1:10" ht="12.75" customHeight="1">
      <c r="A178" s="1"/>
      <c r="B178" s="1"/>
      <c r="C178" s="2"/>
      <c r="D178" s="2"/>
      <c r="E178" s="2"/>
      <c r="F178" s="35"/>
      <c r="G178" s="56"/>
    </row>
    <row r="179" spans="1:10" ht="12.75" customHeight="1">
      <c r="A179" s="162">
        <v>4</v>
      </c>
      <c r="B179" s="162"/>
      <c r="C179" s="162" t="s">
        <v>273</v>
      </c>
      <c r="D179" s="162"/>
      <c r="E179" s="162"/>
      <c r="F179" s="127" t="s">
        <v>1</v>
      </c>
      <c r="G179" s="129" t="s">
        <v>2</v>
      </c>
    </row>
    <row r="180" spans="1:10" ht="12.75" customHeight="1">
      <c r="A180" s="17" t="s">
        <v>96</v>
      </c>
      <c r="B180" s="16"/>
      <c r="C180" s="17" t="s">
        <v>320</v>
      </c>
      <c r="D180" s="17"/>
      <c r="E180" s="17"/>
      <c r="F180" s="38" t="s">
        <v>68</v>
      </c>
      <c r="G180" s="177">
        <v>0</v>
      </c>
    </row>
    <row r="181" spans="1:10" ht="12.75" customHeight="1">
      <c r="A181" s="9" t="s">
        <v>97</v>
      </c>
      <c r="B181" s="9"/>
      <c r="C181" s="10" t="s">
        <v>267</v>
      </c>
      <c r="D181" s="10"/>
      <c r="E181" s="10"/>
      <c r="F181" s="14" t="s">
        <v>27</v>
      </c>
      <c r="G181" s="91">
        <f>G176+G177</f>
        <v>0</v>
      </c>
    </row>
    <row r="182" spans="1:10" ht="12.75" customHeight="1">
      <c r="A182" s="2" t="s">
        <v>224</v>
      </c>
      <c r="B182" s="2"/>
      <c r="C182" s="2" t="s">
        <v>270</v>
      </c>
      <c r="D182" s="2"/>
      <c r="E182" s="2"/>
      <c r="F182" s="35" t="s">
        <v>27</v>
      </c>
      <c r="G182" s="90">
        <f>G181*G180</f>
        <v>0</v>
      </c>
      <c r="I182" s="42"/>
    </row>
    <row r="183" spans="1:10" ht="12.75" customHeight="1">
      <c r="A183" s="1"/>
      <c r="B183" s="1"/>
      <c r="C183" s="2"/>
      <c r="D183" s="2"/>
      <c r="E183" s="2"/>
      <c r="F183" s="35"/>
      <c r="G183" s="56"/>
    </row>
    <row r="184" spans="1:10" ht="12.75" customHeight="1">
      <c r="A184" s="162">
        <v>5</v>
      </c>
      <c r="B184" s="162"/>
      <c r="C184" s="162" t="s">
        <v>274</v>
      </c>
      <c r="D184" s="211" t="s">
        <v>211</v>
      </c>
      <c r="E184" s="211"/>
      <c r="F184" s="127" t="s">
        <v>1</v>
      </c>
      <c r="G184" s="129" t="s">
        <v>2</v>
      </c>
      <c r="J184" s="42"/>
    </row>
    <row r="185" spans="1:10" ht="12.75" customHeight="1">
      <c r="A185" s="17" t="s">
        <v>225</v>
      </c>
      <c r="B185" s="17"/>
      <c r="C185" s="17" t="s">
        <v>221</v>
      </c>
      <c r="D185" s="213">
        <v>0</v>
      </c>
      <c r="E185" s="213"/>
      <c r="F185" s="38" t="s">
        <v>27</v>
      </c>
      <c r="G185" s="92">
        <f>G190*D185</f>
        <v>0</v>
      </c>
      <c r="J185" s="42"/>
    </row>
    <row r="186" spans="1:10" ht="12.75" customHeight="1">
      <c r="A186" s="9" t="s">
        <v>226</v>
      </c>
      <c r="B186" s="9"/>
      <c r="C186" s="9" t="s">
        <v>222</v>
      </c>
      <c r="D186" s="238">
        <v>0</v>
      </c>
      <c r="E186" s="238"/>
      <c r="F186" s="31" t="s">
        <v>27</v>
      </c>
      <c r="G186" s="93">
        <f>G190*D186</f>
        <v>0</v>
      </c>
    </row>
    <row r="187" spans="1:10" ht="12.75" customHeight="1">
      <c r="A187" s="30" t="s">
        <v>98</v>
      </c>
      <c r="B187" s="9"/>
      <c r="C187" s="9" t="s">
        <v>223</v>
      </c>
      <c r="D187" s="237">
        <v>0</v>
      </c>
      <c r="E187" s="237"/>
      <c r="F187" s="31" t="s">
        <v>27</v>
      </c>
      <c r="G187" s="93">
        <f>G190*D187</f>
        <v>0</v>
      </c>
    </row>
    <row r="188" spans="1:10" ht="12.75" customHeight="1">
      <c r="A188" s="10" t="s">
        <v>254</v>
      </c>
      <c r="B188" s="2"/>
      <c r="C188" s="2" t="s">
        <v>275</v>
      </c>
      <c r="D188" s="2"/>
      <c r="E188" s="2"/>
      <c r="F188" s="35" t="s">
        <v>27</v>
      </c>
      <c r="G188" s="90">
        <f>SUM(G185:G187)</f>
        <v>0</v>
      </c>
    </row>
    <row r="189" spans="1:10" ht="12.75" customHeight="1">
      <c r="A189" s="1"/>
      <c r="B189" s="1"/>
      <c r="C189" s="2"/>
      <c r="D189" s="2"/>
      <c r="E189" s="2"/>
      <c r="F189" s="35"/>
      <c r="G189" s="56"/>
    </row>
    <row r="190" spans="1:10" ht="18" customHeight="1">
      <c r="A190" s="131">
        <v>6</v>
      </c>
      <c r="B190" s="131"/>
      <c r="C190" s="131" t="s">
        <v>331</v>
      </c>
      <c r="D190" s="131"/>
      <c r="E190" s="131"/>
      <c r="F190" s="130" t="s">
        <v>27</v>
      </c>
      <c r="G190" s="132">
        <f>ROUND((G182+G181)/(1-0.0665),2)</f>
        <v>0</v>
      </c>
      <c r="H190" s="94"/>
    </row>
    <row r="191" spans="1:10" ht="12.75" customHeight="1">
      <c r="A191" s="134"/>
      <c r="B191" s="134"/>
      <c r="C191" s="134"/>
      <c r="D191" s="134"/>
      <c r="E191" s="134"/>
      <c r="F191" s="135"/>
      <c r="G191" s="136"/>
      <c r="H191" s="94"/>
    </row>
    <row r="192" spans="1:10" ht="12.75" customHeight="1">
      <c r="A192" s="13"/>
      <c r="B192" s="13"/>
      <c r="C192" s="13"/>
      <c r="D192" s="13"/>
      <c r="E192" s="13"/>
      <c r="F192" s="40"/>
      <c r="G192" s="133"/>
      <c r="H192" s="94"/>
    </row>
    <row r="193" spans="1:9" ht="12.75" customHeight="1">
      <c r="A193" s="210" t="s">
        <v>256</v>
      </c>
      <c r="B193" s="210"/>
      <c r="C193" s="210"/>
      <c r="D193" s="210"/>
      <c r="E193" s="210"/>
      <c r="F193" s="210"/>
      <c r="G193" s="210"/>
      <c r="H193" s="94"/>
      <c r="I193" s="42"/>
    </row>
    <row r="194" spans="1:9" ht="12.75" customHeight="1">
      <c r="A194" s="162">
        <v>7</v>
      </c>
      <c r="B194" s="162"/>
      <c r="C194" s="162" t="s">
        <v>125</v>
      </c>
      <c r="D194" s="162"/>
      <c r="E194" s="162"/>
      <c r="F194" s="127" t="s">
        <v>1</v>
      </c>
      <c r="G194" s="129" t="s">
        <v>2</v>
      </c>
      <c r="H194" s="94"/>
      <c r="I194" s="148"/>
    </row>
    <row r="195" spans="1:9" ht="12.75" customHeight="1">
      <c r="A195" s="117" t="s">
        <v>258</v>
      </c>
      <c r="B195" s="117"/>
      <c r="C195" s="117" t="s">
        <v>322</v>
      </c>
      <c r="D195" s="117"/>
      <c r="E195" s="117"/>
      <c r="F195" s="38" t="s">
        <v>290</v>
      </c>
      <c r="G195" s="138">
        <f>G50</f>
        <v>62</v>
      </c>
      <c r="H195" s="94"/>
    </row>
    <row r="196" spans="1:9" ht="12.75" customHeight="1">
      <c r="A196" s="3" t="s">
        <v>259</v>
      </c>
      <c r="B196" s="3"/>
      <c r="C196" s="3" t="s">
        <v>321</v>
      </c>
      <c r="D196" s="3"/>
      <c r="E196" s="3"/>
      <c r="F196" s="35" t="s">
        <v>257</v>
      </c>
      <c r="G196" s="88">
        <f>G78</f>
        <v>0</v>
      </c>
    </row>
    <row r="197" spans="1:9" ht="12.75" customHeight="1">
      <c r="A197" s="19"/>
      <c r="B197" s="19"/>
      <c r="C197" s="19"/>
      <c r="D197" s="19"/>
      <c r="E197" s="19"/>
      <c r="F197" s="15"/>
      <c r="G197" s="89"/>
      <c r="I197" s="42"/>
    </row>
    <row r="198" spans="1:9" ht="12.75" customHeight="1">
      <c r="A198" s="162">
        <v>8</v>
      </c>
      <c r="B198" s="162"/>
      <c r="C198" s="162" t="s">
        <v>271</v>
      </c>
      <c r="D198" s="162"/>
      <c r="E198" s="162"/>
      <c r="F198" s="127" t="s">
        <v>1</v>
      </c>
      <c r="G198" s="129" t="s">
        <v>2</v>
      </c>
    </row>
    <row r="199" spans="1:9" ht="12.75" customHeight="1">
      <c r="A199" s="17" t="s">
        <v>260</v>
      </c>
      <c r="B199" s="17"/>
      <c r="C199" s="17" t="s">
        <v>192</v>
      </c>
      <c r="D199" s="17"/>
      <c r="E199" s="17"/>
      <c r="F199" s="38" t="s">
        <v>37</v>
      </c>
      <c r="G199" s="176">
        <v>0</v>
      </c>
    </row>
    <row r="200" spans="1:9" ht="12.75" customHeight="1">
      <c r="A200" s="9" t="s">
        <v>261</v>
      </c>
      <c r="B200" s="9"/>
      <c r="C200" s="9" t="s">
        <v>276</v>
      </c>
      <c r="D200" s="9"/>
      <c r="E200" s="9"/>
      <c r="F200" s="31" t="s">
        <v>257</v>
      </c>
      <c r="G200" s="76">
        <f>G196</f>
        <v>0</v>
      </c>
    </row>
    <row r="201" spans="1:9" ht="12.75" customHeight="1">
      <c r="A201" s="2" t="s">
        <v>262</v>
      </c>
      <c r="B201" s="2"/>
      <c r="C201" s="2" t="s">
        <v>272</v>
      </c>
      <c r="D201" s="2"/>
      <c r="E201" s="2"/>
      <c r="F201" s="35" t="s">
        <v>257</v>
      </c>
      <c r="G201" s="90">
        <f>G199*G200</f>
        <v>0</v>
      </c>
    </row>
    <row r="202" spans="1:9" ht="12.75" customHeight="1">
      <c r="A202" s="1"/>
      <c r="B202" s="1"/>
      <c r="C202" s="2"/>
      <c r="D202" s="2"/>
      <c r="E202" s="2"/>
      <c r="F202" s="35"/>
      <c r="G202" s="56"/>
    </row>
    <row r="203" spans="1:9" ht="12.75" customHeight="1">
      <c r="A203" s="162">
        <v>9</v>
      </c>
      <c r="B203" s="162"/>
      <c r="C203" s="162" t="s">
        <v>277</v>
      </c>
      <c r="D203" s="162"/>
      <c r="E203" s="162"/>
      <c r="F203" s="127" t="s">
        <v>1</v>
      </c>
      <c r="G203" s="129" t="s">
        <v>2</v>
      </c>
    </row>
    <row r="204" spans="1:9" ht="12.75" customHeight="1">
      <c r="A204" s="17" t="s">
        <v>263</v>
      </c>
      <c r="B204" s="16"/>
      <c r="C204" s="17" t="s">
        <v>320</v>
      </c>
      <c r="D204" s="17"/>
      <c r="E204" s="17"/>
      <c r="F204" s="38" t="s">
        <v>37</v>
      </c>
      <c r="G204" s="177">
        <v>0</v>
      </c>
    </row>
    <row r="205" spans="1:9" ht="12.75" customHeight="1">
      <c r="A205" s="9" t="s">
        <v>264</v>
      </c>
      <c r="B205" s="9"/>
      <c r="C205" s="9" t="s">
        <v>278</v>
      </c>
      <c r="D205" s="9"/>
      <c r="E205" s="9"/>
      <c r="F205" s="31" t="s">
        <v>257</v>
      </c>
      <c r="G205" s="93">
        <f>G200+G201</f>
        <v>0</v>
      </c>
    </row>
    <row r="206" spans="1:9" ht="12.75" customHeight="1">
      <c r="A206" s="2" t="s">
        <v>265</v>
      </c>
      <c r="B206" s="2"/>
      <c r="C206" s="2" t="s">
        <v>279</v>
      </c>
      <c r="D206" s="2"/>
      <c r="E206" s="2"/>
      <c r="F206" s="35" t="s">
        <v>257</v>
      </c>
      <c r="G206" s="90">
        <f>G205*G204</f>
        <v>0</v>
      </c>
      <c r="I206" s="42"/>
    </row>
    <row r="207" spans="1:9" ht="12.75" customHeight="1">
      <c r="A207" s="1"/>
      <c r="B207" s="1"/>
      <c r="C207" s="2"/>
      <c r="D207" s="2"/>
      <c r="E207" s="2"/>
      <c r="F207" s="35"/>
      <c r="G207" s="56"/>
    </row>
    <row r="208" spans="1:9" ht="12.75" customHeight="1">
      <c r="A208" s="162">
        <v>10</v>
      </c>
      <c r="B208" s="162"/>
      <c r="C208" s="162" t="s">
        <v>280</v>
      </c>
      <c r="D208" s="211" t="s">
        <v>211</v>
      </c>
      <c r="E208" s="211"/>
      <c r="F208" s="127" t="s">
        <v>1</v>
      </c>
      <c r="G208" s="129" t="s">
        <v>2</v>
      </c>
    </row>
    <row r="209" spans="1:11" ht="12.75" customHeight="1">
      <c r="A209" s="17" t="s">
        <v>285</v>
      </c>
      <c r="B209" s="17"/>
      <c r="C209" s="17" t="s">
        <v>221</v>
      </c>
      <c r="D209" s="213">
        <v>0</v>
      </c>
      <c r="E209" s="213"/>
      <c r="F209" s="38" t="s">
        <v>257</v>
      </c>
      <c r="G209" s="92">
        <f>G215*D209</f>
        <v>0</v>
      </c>
    </row>
    <row r="210" spans="1:11" ht="12.75" customHeight="1">
      <c r="A210" s="9" t="s">
        <v>286</v>
      </c>
      <c r="B210" s="9"/>
      <c r="C210" s="9" t="s">
        <v>222</v>
      </c>
      <c r="D210" s="238">
        <v>0</v>
      </c>
      <c r="E210" s="238"/>
      <c r="F210" s="31" t="s">
        <v>257</v>
      </c>
      <c r="G210" s="93">
        <f>G215*D210</f>
        <v>0</v>
      </c>
    </row>
    <row r="211" spans="1:11" ht="12.75" customHeight="1">
      <c r="A211" s="30" t="s">
        <v>287</v>
      </c>
      <c r="B211" s="9"/>
      <c r="C211" s="9" t="s">
        <v>223</v>
      </c>
      <c r="D211" s="237">
        <v>0</v>
      </c>
      <c r="E211" s="237"/>
      <c r="F211" s="31" t="s">
        <v>257</v>
      </c>
      <c r="G211" s="93">
        <f>G215*D211</f>
        <v>0</v>
      </c>
    </row>
    <row r="212" spans="1:11" ht="12.75" customHeight="1">
      <c r="A212" s="10" t="s">
        <v>288</v>
      </c>
      <c r="B212" s="2"/>
      <c r="C212" s="2" t="s">
        <v>281</v>
      </c>
      <c r="D212" s="2"/>
      <c r="E212" s="2"/>
      <c r="F212" s="35" t="s">
        <v>257</v>
      </c>
      <c r="G212" s="90">
        <f>SUM(G209:G211)</f>
        <v>0</v>
      </c>
      <c r="I212" s="42"/>
      <c r="K212" s="42"/>
    </row>
    <row r="213" spans="1:11" ht="12.75" customHeight="1">
      <c r="A213" s="1"/>
      <c r="B213" s="1"/>
      <c r="C213" s="2"/>
      <c r="D213" s="2"/>
      <c r="E213" s="2"/>
      <c r="F213" s="35"/>
      <c r="G213" s="56"/>
      <c r="I213" s="42"/>
      <c r="K213" s="42"/>
    </row>
    <row r="214" spans="1:11" ht="12.75" customHeight="1">
      <c r="A214" s="137">
        <v>11</v>
      </c>
      <c r="B214" s="137"/>
      <c r="C214" s="137" t="s">
        <v>233</v>
      </c>
      <c r="D214" s="137"/>
      <c r="E214" s="137"/>
      <c r="F214" s="127" t="s">
        <v>1</v>
      </c>
      <c r="G214" s="129" t="s">
        <v>2</v>
      </c>
      <c r="H214" s="94"/>
      <c r="I214" s="42"/>
      <c r="K214" s="42"/>
    </row>
    <row r="215" spans="1:11" ht="12.75" customHeight="1">
      <c r="A215" s="151" t="s">
        <v>323</v>
      </c>
      <c r="B215" s="151"/>
      <c r="C215" s="151" t="s">
        <v>339</v>
      </c>
      <c r="D215" s="151"/>
      <c r="E215" s="151"/>
      <c r="F215" s="35" t="s">
        <v>257</v>
      </c>
      <c r="G215" s="152">
        <f>ROUND((G206+G205)/(1-0.0665),2)</f>
        <v>0</v>
      </c>
      <c r="H215" s="192">
        <v>3</v>
      </c>
      <c r="I215" s="42"/>
      <c r="K215" s="42"/>
    </row>
    <row r="216" spans="1:11" s="5" customFormat="1" ht="12.75" customHeight="1">
      <c r="A216" s="17"/>
      <c r="B216" s="17"/>
      <c r="C216" s="16"/>
      <c r="D216" s="16"/>
      <c r="E216" s="16"/>
      <c r="F216" s="96"/>
      <c r="G216" s="97"/>
      <c r="I216" s="42"/>
      <c r="K216" s="42"/>
    </row>
    <row r="217" spans="1:11" s="5" customFormat="1" ht="18" customHeight="1">
      <c r="A217" s="131">
        <v>12</v>
      </c>
      <c r="B217" s="131"/>
      <c r="C217" s="131" t="s">
        <v>359</v>
      </c>
      <c r="D217" s="131"/>
      <c r="E217" s="131"/>
      <c r="F217" s="130" t="s">
        <v>257</v>
      </c>
      <c r="G217" s="132">
        <f>G215*G195</f>
        <v>0</v>
      </c>
      <c r="I217" s="98"/>
    </row>
    <row r="218" spans="1:11" s="9" customFormat="1" ht="14.25" customHeight="1">
      <c r="A218" s="154"/>
      <c r="B218" s="154"/>
      <c r="C218" s="154"/>
      <c r="D218" s="154"/>
      <c r="E218" s="154"/>
      <c r="F218" s="155"/>
      <c r="G218" s="156"/>
      <c r="I218" s="157"/>
    </row>
    <row r="219" spans="1:11" s="5" customFormat="1" ht="18" customHeight="1">
      <c r="A219" s="193" t="s">
        <v>330</v>
      </c>
      <c r="B219" s="193"/>
      <c r="C219" s="194"/>
      <c r="D219" s="194"/>
      <c r="E219" s="194"/>
      <c r="F219" s="194"/>
      <c r="G219" s="195"/>
      <c r="I219" s="98"/>
    </row>
    <row r="220" spans="1:11" s="5" customFormat="1" ht="17.25" customHeight="1">
      <c r="A220" s="212" t="s">
        <v>338</v>
      </c>
      <c r="B220" s="212"/>
      <c r="C220" s="212"/>
      <c r="D220" s="212"/>
      <c r="E220" s="212"/>
      <c r="F220" s="212"/>
      <c r="G220" s="212"/>
      <c r="I220" s="100"/>
    </row>
    <row r="221" spans="1:11" ht="17.25" customHeight="1">
      <c r="A221" s="212"/>
      <c r="B221" s="212"/>
      <c r="C221" s="212"/>
      <c r="D221" s="212"/>
      <c r="E221" s="212"/>
      <c r="F221" s="212"/>
      <c r="G221" s="212"/>
    </row>
    <row r="222" spans="1:11" ht="30.75" customHeight="1">
      <c r="A222" s="212" t="s">
        <v>361</v>
      </c>
      <c r="B222" s="212"/>
      <c r="C222" s="212"/>
      <c r="D222" s="212"/>
      <c r="E222" s="212"/>
      <c r="F222" s="212"/>
      <c r="G222" s="212"/>
    </row>
    <row r="223" spans="1:11" ht="20.25" customHeight="1">
      <c r="A223" s="212" t="s">
        <v>360</v>
      </c>
      <c r="B223" s="212"/>
      <c r="C223" s="212"/>
      <c r="D223" s="212"/>
      <c r="E223" s="212"/>
      <c r="F223" s="212"/>
      <c r="G223" s="212"/>
    </row>
    <row r="224" spans="1:11" ht="12.75" customHeight="1">
      <c r="A224" s="212"/>
      <c r="B224" s="212"/>
      <c r="C224" s="212"/>
      <c r="D224" s="212"/>
      <c r="E224" s="212"/>
      <c r="F224" s="212"/>
      <c r="G224" s="212"/>
    </row>
    <row r="225" spans="1:8" ht="12.75" customHeight="1">
      <c r="A225" s="212"/>
      <c r="B225" s="212"/>
      <c r="C225" s="212"/>
      <c r="D225" s="212"/>
      <c r="E225" s="212"/>
      <c r="F225" s="212"/>
      <c r="G225" s="212"/>
    </row>
    <row r="226" spans="1:8" ht="12.75" customHeight="1">
      <c r="A226" s="161"/>
      <c r="B226" s="161"/>
      <c r="C226" s="161"/>
      <c r="D226" s="161"/>
      <c r="E226" s="161"/>
      <c r="F226" s="161"/>
      <c r="G226" s="161"/>
    </row>
    <row r="227" spans="1:8" ht="12.75" customHeight="1">
      <c r="B227" s="5"/>
      <c r="C227" s="6"/>
      <c r="D227" s="6"/>
      <c r="E227" s="6"/>
      <c r="F227" s="6"/>
      <c r="G227" s="95"/>
    </row>
    <row r="228" spans="1:8" ht="12.75" customHeight="1">
      <c r="B228" s="5"/>
      <c r="C228" s="6"/>
      <c r="D228" s="6"/>
      <c r="E228" s="204"/>
      <c r="F228" s="204"/>
      <c r="G228" s="205" t="s">
        <v>337</v>
      </c>
    </row>
    <row r="229" spans="1:8" ht="12.75" customHeight="1">
      <c r="B229" s="5"/>
      <c r="C229" s="6"/>
      <c r="D229" s="6"/>
      <c r="E229" s="204"/>
      <c r="F229" s="204"/>
      <c r="G229" s="197"/>
    </row>
    <row r="230" spans="1:8" ht="12.75" customHeight="1">
      <c r="A230" s="158"/>
      <c r="B230" s="158"/>
      <c r="C230" s="208" t="s">
        <v>333</v>
      </c>
      <c r="D230" s="208"/>
      <c r="E230" s="208"/>
      <c r="F230" s="208"/>
      <c r="G230" s="158"/>
    </row>
    <row r="231" spans="1:8" ht="12.75" customHeight="1">
      <c r="A231" s="158"/>
      <c r="B231" s="158"/>
      <c r="C231" s="208" t="s">
        <v>334</v>
      </c>
      <c r="D231" s="208"/>
      <c r="E231" s="208"/>
      <c r="F231" s="208"/>
      <c r="G231" s="158"/>
    </row>
    <row r="232" spans="1:8" ht="12.75" customHeight="1">
      <c r="A232" s="158"/>
      <c r="B232" s="158"/>
      <c r="C232" s="208" t="s">
        <v>335</v>
      </c>
      <c r="D232" s="208"/>
      <c r="E232" s="208"/>
      <c r="F232" s="208"/>
      <c r="G232" s="158"/>
    </row>
    <row r="233" spans="1:8">
      <c r="C233" s="208" t="s">
        <v>336</v>
      </c>
      <c r="D233" s="208"/>
      <c r="E233" s="208"/>
      <c r="F233" s="208"/>
    </row>
    <row r="235" spans="1:8">
      <c r="A235" s="50"/>
    </row>
    <row r="236" spans="1:8">
      <c r="A236" s="50"/>
    </row>
    <row r="237" spans="1:8">
      <c r="C237" s="232"/>
      <c r="D237" s="232"/>
      <c r="E237" s="232"/>
      <c r="F237" s="232"/>
      <c r="G237" s="232"/>
      <c r="H237" s="232"/>
    </row>
  </sheetData>
  <sheetProtection password="F4A6" sheet="1" objects="1" scenarios="1"/>
  <mergeCells count="58">
    <mergeCell ref="C237:H237"/>
    <mergeCell ref="A7:G7"/>
    <mergeCell ref="A11:G11"/>
    <mergeCell ref="A12:G12"/>
    <mergeCell ref="A13:G13"/>
    <mergeCell ref="A14:C14"/>
    <mergeCell ref="D211:E211"/>
    <mergeCell ref="A220:G221"/>
    <mergeCell ref="A223:G225"/>
    <mergeCell ref="D186:E186"/>
    <mergeCell ref="D187:E187"/>
    <mergeCell ref="A193:G193"/>
    <mergeCell ref="D208:E208"/>
    <mergeCell ref="D209:E209"/>
    <mergeCell ref="D210:E210"/>
    <mergeCell ref="D41:G41"/>
    <mergeCell ref="E25:F25"/>
    <mergeCell ref="E26:F26"/>
    <mergeCell ref="E29:F29"/>
    <mergeCell ref="A40:C40"/>
    <mergeCell ref="D40:G40"/>
    <mergeCell ref="A33:G33"/>
    <mergeCell ref="A34:G34"/>
    <mergeCell ref="A35:C35"/>
    <mergeCell ref="D35:G35"/>
    <mergeCell ref="A36:C36"/>
    <mergeCell ref="D36:G36"/>
    <mergeCell ref="A37:C37"/>
    <mergeCell ref="D37:G37"/>
    <mergeCell ref="A38:G38"/>
    <mergeCell ref="A39:C39"/>
    <mergeCell ref="D39:G39"/>
    <mergeCell ref="C233:F233"/>
    <mergeCell ref="E30:F30"/>
    <mergeCell ref="A41:C41"/>
    <mergeCell ref="A3:G3"/>
    <mergeCell ref="A4:G4"/>
    <mergeCell ref="A5:G5"/>
    <mergeCell ref="A16:G16"/>
    <mergeCell ref="E17:F17"/>
    <mergeCell ref="A10:G10"/>
    <mergeCell ref="E18:F18"/>
    <mergeCell ref="E19:F19"/>
    <mergeCell ref="E20:F20"/>
    <mergeCell ref="E21:F21"/>
    <mergeCell ref="E22:F22"/>
    <mergeCell ref="E23:F23"/>
    <mergeCell ref="E24:F24"/>
    <mergeCell ref="E27:F27"/>
    <mergeCell ref="E28:F28"/>
    <mergeCell ref="C230:F230"/>
    <mergeCell ref="C231:F231"/>
    <mergeCell ref="C232:F232"/>
    <mergeCell ref="B44:C44"/>
    <mergeCell ref="A98:G98"/>
    <mergeCell ref="D184:E184"/>
    <mergeCell ref="A222:G222"/>
    <mergeCell ref="D185:E185"/>
  </mergeCells>
  <conditionalFormatting sqref="G199 G175">
    <cfRule type="cellIs" dxfId="17" priority="20" operator="greaterThan">
      <formula>0.05</formula>
    </cfRule>
  </conditionalFormatting>
  <conditionalFormatting sqref="F14">
    <cfRule type="cellIs" dxfId="16" priority="17" operator="greaterThan">
      <formula>144</formula>
    </cfRule>
  </conditionalFormatting>
  <conditionalFormatting sqref="G56">
    <cfRule type="cellIs" dxfId="15" priority="16" operator="greaterThan">
      <formula>0.5</formula>
    </cfRule>
  </conditionalFormatting>
  <conditionalFormatting sqref="G66">
    <cfRule type="cellIs" dxfId="14" priority="15" operator="greaterThan">
      <formula>0.7892</formula>
    </cfRule>
  </conditionalFormatting>
  <conditionalFormatting sqref="G78">
    <cfRule type="cellIs" dxfId="13" priority="14" operator="greaterThan">
      <formula>68.7</formula>
    </cfRule>
  </conditionalFormatting>
  <conditionalFormatting sqref="G175">
    <cfRule type="cellIs" dxfId="12" priority="13" operator="greaterThan">
      <formula>0.05</formula>
    </cfRule>
  </conditionalFormatting>
  <conditionalFormatting sqref="G180">
    <cfRule type="cellIs" dxfId="11" priority="12" operator="greaterThan">
      <formula>0.1</formula>
    </cfRule>
  </conditionalFormatting>
  <conditionalFormatting sqref="G190">
    <cfRule type="cellIs" dxfId="0" priority="11" operator="greaterThan">
      <formula>15885.4</formula>
    </cfRule>
  </conditionalFormatting>
  <conditionalFormatting sqref="G199">
    <cfRule type="cellIs" dxfId="10" priority="10" operator="greaterThan">
      <formula>0.05</formula>
    </cfRule>
  </conditionalFormatting>
  <conditionalFormatting sqref="G204">
    <cfRule type="cellIs" dxfId="9" priority="9" operator="greaterThan">
      <formula>0.1</formula>
    </cfRule>
  </conditionalFormatting>
  <conditionalFormatting sqref="G215">
    <cfRule type="cellIs" dxfId="8" priority="8" operator="greaterThan">
      <formula>85</formula>
    </cfRule>
  </conditionalFormatting>
  <conditionalFormatting sqref="G217">
    <cfRule type="cellIs" dxfId="7" priority="7" operator="greaterThan">
      <formula>5270</formula>
    </cfRule>
  </conditionalFormatting>
  <conditionalFormatting sqref="D209:E209">
    <cfRule type="cellIs" dxfId="6" priority="6" operator="greaterThan">
      <formula>0.03</formula>
    </cfRule>
  </conditionalFormatting>
  <conditionalFormatting sqref="D210:E210">
    <cfRule type="cellIs" dxfId="5" priority="5" operator="greaterThan">
      <formula>0.0065</formula>
    </cfRule>
  </conditionalFormatting>
  <conditionalFormatting sqref="D211:E211">
    <cfRule type="cellIs" dxfId="4" priority="4" operator="greaterThan">
      <formula>0.03</formula>
    </cfRule>
  </conditionalFormatting>
  <conditionalFormatting sqref="D185:E185">
    <cfRule type="cellIs" dxfId="3" priority="3" operator="greaterThan">
      <formula>0.03</formula>
    </cfRule>
  </conditionalFormatting>
  <conditionalFormatting sqref="D186:E186">
    <cfRule type="cellIs" dxfId="2" priority="2" operator="greaterThan">
      <formula>0.0065</formula>
    </cfRule>
  </conditionalFormatting>
  <conditionalFormatting sqref="D187:E187">
    <cfRule type="cellIs" dxfId="1" priority="1" operator="greaterThan">
      <formula>0.03</formula>
    </cfRule>
  </conditionalFormatting>
  <pageMargins left="0.51181102362204722" right="0.51181102362204722" top="1.0766666666666667" bottom="0.78740157480314965" header="0.31496062992125984" footer="0.31496062992125984"/>
  <pageSetup paperSize="9" scale="69" orientation="portrait" r:id="rId1"/>
  <rowBreaks count="2" manualBreakCount="2">
    <brk id="79" max="7" man="1"/>
    <brk id="1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topLeftCell="A7" zoomScale="115" zoomScaleNormal="100" zoomScaleSheetLayoutView="115" workbookViewId="0">
      <selection activeCell="B17" sqref="B17"/>
    </sheetView>
  </sheetViews>
  <sheetFormatPr defaultRowHeight="18.75"/>
  <cols>
    <col min="1" max="1" width="5.7109375" style="183" customWidth="1"/>
    <col min="2" max="2" width="60.42578125" style="183" customWidth="1"/>
    <col min="3" max="3" width="25.7109375" style="183" customWidth="1"/>
    <col min="4" max="16384" width="9.140625" style="183"/>
  </cols>
  <sheetData>
    <row r="1" spans="1:3">
      <c r="A1" s="22" t="s">
        <v>332</v>
      </c>
    </row>
    <row r="2" spans="1:3">
      <c r="A2" s="22"/>
    </row>
    <row r="3" spans="1:3">
      <c r="A3" s="22"/>
    </row>
    <row r="5" spans="1:3">
      <c r="A5" s="240" t="s">
        <v>358</v>
      </c>
      <c r="B5" s="240"/>
      <c r="C5" s="240"/>
    </row>
    <row r="7" spans="1:3">
      <c r="A7" s="241" t="s">
        <v>348</v>
      </c>
      <c r="B7" s="241"/>
      <c r="C7" s="241"/>
    </row>
    <row r="8" spans="1:3">
      <c r="A8" s="186" t="s">
        <v>0</v>
      </c>
      <c r="B8" s="185" t="s">
        <v>349</v>
      </c>
      <c r="C8" s="189">
        <f>'Planilha Proposta Separada'!G190</f>
        <v>0</v>
      </c>
    </row>
    <row r="9" spans="1:3">
      <c r="A9" s="241" t="s">
        <v>350</v>
      </c>
      <c r="B9" s="241"/>
      <c r="C9" s="241"/>
    </row>
    <row r="10" spans="1:3">
      <c r="A10" s="186" t="s">
        <v>43</v>
      </c>
      <c r="B10" s="185" t="s">
        <v>351</v>
      </c>
      <c r="C10" s="187" t="s">
        <v>352</v>
      </c>
    </row>
    <row r="11" spans="1:3">
      <c r="A11" s="186" t="s">
        <v>47</v>
      </c>
      <c r="B11" s="185" t="s">
        <v>353</v>
      </c>
      <c r="C11" s="188">
        <f>'Planilha Proposta Separada'!G215</f>
        <v>0</v>
      </c>
    </row>
    <row r="12" spans="1:3">
      <c r="A12" s="186" t="s">
        <v>105</v>
      </c>
      <c r="B12" s="185" t="s">
        <v>354</v>
      </c>
      <c r="C12" s="189">
        <f>'Planilha Proposta Separada'!G217</f>
        <v>0</v>
      </c>
    </row>
    <row r="13" spans="1:3">
      <c r="A13" s="185"/>
      <c r="B13" s="185"/>
      <c r="C13" s="185"/>
    </row>
    <row r="14" spans="1:3">
      <c r="A14" s="242" t="s">
        <v>355</v>
      </c>
      <c r="B14" s="242"/>
      <c r="C14" s="242"/>
    </row>
    <row r="15" spans="1:3">
      <c r="A15" s="190" t="s">
        <v>356</v>
      </c>
      <c r="B15" s="190" t="s">
        <v>357</v>
      </c>
      <c r="C15" s="191">
        <f>ROUND(C12+C8,2)</f>
        <v>0</v>
      </c>
    </row>
    <row r="19" spans="1:5">
      <c r="C19" s="95" t="s">
        <v>337</v>
      </c>
    </row>
    <row r="22" spans="1:5">
      <c r="A22" s="208" t="s">
        <v>333</v>
      </c>
      <c r="B22" s="208"/>
      <c r="C22" s="208"/>
      <c r="D22" s="6"/>
      <c r="E22" s="6"/>
    </row>
    <row r="23" spans="1:5">
      <c r="A23" s="208" t="s">
        <v>334</v>
      </c>
      <c r="B23" s="208"/>
      <c r="C23" s="208"/>
      <c r="D23" s="184"/>
      <c r="E23" s="184"/>
    </row>
    <row r="24" spans="1:5">
      <c r="A24" s="208" t="s">
        <v>335</v>
      </c>
      <c r="B24" s="208"/>
      <c r="C24" s="208"/>
      <c r="D24" s="184"/>
      <c r="E24" s="184"/>
    </row>
    <row r="25" spans="1:5">
      <c r="A25" s="208" t="s">
        <v>336</v>
      </c>
      <c r="B25" s="208"/>
      <c r="C25" s="208"/>
      <c r="D25" s="184"/>
      <c r="E25" s="184"/>
    </row>
    <row r="26" spans="1:5">
      <c r="C26" s="184"/>
      <c r="D26" s="184"/>
      <c r="E26" s="184"/>
    </row>
    <row r="27" spans="1:5">
      <c r="B27" s="22"/>
      <c r="C27" s="22"/>
      <c r="D27" s="22"/>
      <c r="E27" s="22"/>
    </row>
  </sheetData>
  <mergeCells count="8">
    <mergeCell ref="A5:C5"/>
    <mergeCell ref="A22:C22"/>
    <mergeCell ref="A23:C23"/>
    <mergeCell ref="A24:C24"/>
    <mergeCell ref="A25:C25"/>
    <mergeCell ref="A7:C7"/>
    <mergeCell ref="A9:C9"/>
    <mergeCell ref="A14:C14"/>
  </mergeCells>
  <conditionalFormatting sqref="C8">
    <cfRule type="cellIs" dxfId="21" priority="4" operator="greaterThan">
      <formula>15885.4</formula>
    </cfRule>
  </conditionalFormatting>
  <conditionalFormatting sqref="C11">
    <cfRule type="cellIs" dxfId="20" priority="3" operator="greaterThan">
      <formula>85</formula>
    </cfRule>
  </conditionalFormatting>
  <conditionalFormatting sqref="C12">
    <cfRule type="cellIs" dxfId="19" priority="2" operator="greaterThan">
      <formula>5270</formula>
    </cfRule>
  </conditionalFormatting>
  <conditionalFormatting sqref="C15">
    <cfRule type="cellIs" dxfId="18" priority="1" operator="greaterThan">
      <formula>21155.4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Proposta Separada</vt:lpstr>
      <vt:lpstr>Modelo Estimativa Resumida</vt:lpstr>
      <vt:lpstr>'Modelo Estimativa Resumida'!Area_de_impressao</vt:lpstr>
      <vt:lpstr>'Planilha Proposta Separada'!Area_de_impressao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2016-02-04T12:38:53Z</dcterms:modified>
</cp:coreProperties>
</file>